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aracsondiV\Desktop\"/>
    </mc:Choice>
  </mc:AlternateContent>
  <xr:revisionPtr revIDLastSave="0" documentId="13_ncr:1_{D860963A-0704-4B60-AE0E-F73F02448BE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EGRENDELŐ" sheetId="1" r:id="rId1"/>
    <sheet name="Átvételi elismervény" sheetId="5" r:id="rId2"/>
    <sheet name="Gravír rendelés" sheetId="4" r:id="rId3"/>
    <sheet name="Csapatok" sheetId="3" state="hidden" r:id="rId4"/>
    <sheet name="ÉK" sheetId="2" state="hidden" r:id="rId5"/>
  </sheets>
  <definedNames>
    <definedName name="_xlnm._FilterDatabase" localSheetId="2" hidden="1">'Gravír rendelés'!$A$1:$E$91</definedName>
    <definedName name="_xlnm._FilterDatabase" localSheetId="0" hidden="1">MEGRENDELŐ!$A$7:$L$37</definedName>
    <definedName name="_xlnm.Print_Area" localSheetId="2">'Gravír rendelés'!$A$1:$I$98</definedName>
    <definedName name="_xlnm.Print_Area" localSheetId="0">MEGRENDELŐ!$A$1:$M$48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5" l="1"/>
  <c r="B49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24" i="5"/>
  <c r="B16" i="5"/>
  <c r="B15" i="5"/>
  <c r="B14" i="5"/>
  <c r="B13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D24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38" i="5"/>
  <c r="G38" i="5"/>
  <c r="B24" i="5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O41" i="2"/>
  <c r="O42" i="2"/>
  <c r="O39" i="2"/>
  <c r="O40" i="2"/>
  <c r="O37" i="2"/>
  <c r="O38" i="2"/>
  <c r="O35" i="2"/>
  <c r="O36" i="2"/>
  <c r="O33" i="2"/>
  <c r="O34" i="2"/>
  <c r="O31" i="2"/>
  <c r="O32" i="2"/>
  <c r="O29" i="2"/>
  <c r="O30" i="2"/>
  <c r="O27" i="2"/>
  <c r="O28" i="2"/>
  <c r="O25" i="2"/>
  <c r="O26" i="2"/>
  <c r="O23" i="2"/>
  <c r="O24" i="2"/>
  <c r="O21" i="2"/>
  <c r="O22" i="2"/>
  <c r="O19" i="2"/>
  <c r="O20" i="2"/>
  <c r="O17" i="2"/>
  <c r="O18" i="2"/>
  <c r="O15" i="2"/>
  <c r="O16" i="2"/>
  <c r="O13" i="2"/>
  <c r="O14" i="2"/>
  <c r="O11" i="2"/>
  <c r="O12" i="2"/>
  <c r="O9" i="2"/>
  <c r="O10" i="2"/>
  <c r="O7" i="2"/>
  <c r="O8" i="2"/>
  <c r="O5" i="2"/>
  <c r="O6" i="2"/>
  <c r="O4" i="2"/>
  <c r="O3" i="2"/>
  <c r="P4" i="2"/>
  <c r="P3" i="2"/>
  <c r="N6" i="2"/>
  <c r="N8" i="2" s="1"/>
  <c r="N10" i="2" s="1"/>
  <c r="N12" i="2" s="1"/>
  <c r="N14" i="2" s="1"/>
  <c r="N16" i="2" s="1"/>
  <c r="N18" i="2" s="1"/>
  <c r="N20" i="2" s="1"/>
  <c r="N22" i="2" s="1"/>
  <c r="N24" i="2" s="1"/>
  <c r="N26" i="2" s="1"/>
  <c r="N28" i="2" s="1"/>
  <c r="N30" i="2" s="1"/>
  <c r="N32" i="2" s="1"/>
  <c r="N34" i="2" s="1"/>
  <c r="N36" i="2" s="1"/>
  <c r="P36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N27" i="2" s="1"/>
  <c r="N29" i="2" s="1"/>
  <c r="N31" i="2" s="1"/>
  <c r="N33" i="2" s="1"/>
  <c r="N35" i="2" s="1"/>
  <c r="P35" i="2" s="1"/>
  <c r="M4" i="2"/>
  <c r="M3" i="2"/>
  <c r="L4" i="2"/>
  <c r="L3" i="2"/>
  <c r="K3" i="2"/>
  <c r="K4" i="2"/>
  <c r="J3" i="2"/>
  <c r="J4" i="2"/>
  <c r="R9" i="1"/>
  <c r="S9" i="1" s="1"/>
  <c r="T9" i="1" s="1"/>
  <c r="U9" i="1" s="1"/>
  <c r="R10" i="1"/>
  <c r="S10" i="1" s="1"/>
  <c r="T10" i="1" s="1"/>
  <c r="U10" i="1" s="1"/>
  <c r="R11" i="1"/>
  <c r="S11" i="1" s="1"/>
  <c r="T11" i="1" s="1"/>
  <c r="U11" i="1" s="1"/>
  <c r="R12" i="1"/>
  <c r="S12" i="1" s="1"/>
  <c r="T12" i="1" s="1"/>
  <c r="U12" i="1" s="1"/>
  <c r="B14" i="4" s="1"/>
  <c r="R13" i="1"/>
  <c r="S13" i="1" s="1"/>
  <c r="T13" i="1" s="1"/>
  <c r="U13" i="1" s="1"/>
  <c r="B17" i="4" s="1"/>
  <c r="R14" i="1"/>
  <c r="S14" i="1" s="1"/>
  <c r="T14" i="1" s="1"/>
  <c r="U14" i="1" s="1"/>
  <c r="R15" i="1"/>
  <c r="S15" i="1" s="1"/>
  <c r="T15" i="1" s="1"/>
  <c r="U15" i="1" s="1"/>
  <c r="R16" i="1"/>
  <c r="S16" i="1" s="1"/>
  <c r="T16" i="1" s="1"/>
  <c r="U16" i="1" s="1"/>
  <c r="R17" i="1"/>
  <c r="S17" i="1" s="1"/>
  <c r="T17" i="1" s="1"/>
  <c r="U17" i="1" s="1"/>
  <c r="R18" i="1"/>
  <c r="S18" i="1" s="1"/>
  <c r="T18" i="1" s="1"/>
  <c r="U18" i="1" s="1"/>
  <c r="R19" i="1"/>
  <c r="S19" i="1" s="1"/>
  <c r="T19" i="1" s="1"/>
  <c r="U19" i="1" s="1"/>
  <c r="R20" i="1"/>
  <c r="S20" i="1" s="1"/>
  <c r="T20" i="1" s="1"/>
  <c r="U20" i="1" s="1"/>
  <c r="R21" i="1"/>
  <c r="S21" i="1" s="1"/>
  <c r="T21" i="1" s="1"/>
  <c r="U21" i="1" s="1"/>
  <c r="R22" i="1"/>
  <c r="S22" i="1" s="1"/>
  <c r="T22" i="1" s="1"/>
  <c r="U22" i="1" s="1"/>
  <c r="R23" i="1"/>
  <c r="S23" i="1" s="1"/>
  <c r="T23" i="1" s="1"/>
  <c r="U23" i="1" s="1"/>
  <c r="R24" i="1"/>
  <c r="S24" i="1" s="1"/>
  <c r="T24" i="1" s="1"/>
  <c r="U24" i="1" s="1"/>
  <c r="R25" i="1"/>
  <c r="S25" i="1" s="1"/>
  <c r="T25" i="1" s="1"/>
  <c r="U25" i="1" s="1"/>
  <c r="R26" i="1"/>
  <c r="S26" i="1" s="1"/>
  <c r="T26" i="1" s="1"/>
  <c r="U26" i="1" s="1"/>
  <c r="R27" i="1"/>
  <c r="S27" i="1" s="1"/>
  <c r="T27" i="1" s="1"/>
  <c r="U27" i="1" s="1"/>
  <c r="R28" i="1"/>
  <c r="S28" i="1" s="1"/>
  <c r="T28" i="1" s="1"/>
  <c r="U28" i="1" s="1"/>
  <c r="R29" i="1"/>
  <c r="S29" i="1" s="1"/>
  <c r="T29" i="1" s="1"/>
  <c r="U29" i="1" s="1"/>
  <c r="R30" i="1"/>
  <c r="S30" i="1" s="1"/>
  <c r="T30" i="1" s="1"/>
  <c r="U30" i="1" s="1"/>
  <c r="R31" i="1"/>
  <c r="S31" i="1" s="1"/>
  <c r="T31" i="1" s="1"/>
  <c r="U31" i="1" s="1"/>
  <c r="R32" i="1"/>
  <c r="S32" i="1" s="1"/>
  <c r="T32" i="1" s="1"/>
  <c r="U32" i="1" s="1"/>
  <c r="R33" i="1"/>
  <c r="S33" i="1" s="1"/>
  <c r="T33" i="1" s="1"/>
  <c r="U33" i="1" s="1"/>
  <c r="R34" i="1"/>
  <c r="S34" i="1" s="1"/>
  <c r="T34" i="1" s="1"/>
  <c r="U34" i="1" s="1"/>
  <c r="R35" i="1"/>
  <c r="S35" i="1" s="1"/>
  <c r="T35" i="1" s="1"/>
  <c r="U35" i="1" s="1"/>
  <c r="R36" i="1"/>
  <c r="S36" i="1" s="1"/>
  <c r="T36" i="1" s="1"/>
  <c r="U36" i="1" s="1"/>
  <c r="R37" i="1"/>
  <c r="S37" i="1" s="1"/>
  <c r="T37" i="1" s="1"/>
  <c r="U37" i="1" s="1"/>
  <c r="R8" i="1"/>
  <c r="S8" i="1" s="1"/>
  <c r="T8" i="1" s="1"/>
  <c r="U8" i="1" s="1"/>
  <c r="I3" i="2"/>
  <c r="I4" i="2"/>
  <c r="H3" i="2"/>
  <c r="H4" i="2"/>
  <c r="G4" i="2"/>
  <c r="G3" i="2"/>
  <c r="F3" i="2"/>
  <c r="F4" i="2"/>
  <c r="E3" i="2"/>
  <c r="E4" i="2"/>
  <c r="D16" i="4" l="1"/>
  <c r="D15" i="4"/>
  <c r="F14" i="4" s="1"/>
  <c r="D14" i="4"/>
  <c r="V19" i="1"/>
  <c r="B35" i="4"/>
  <c r="V18" i="1"/>
  <c r="B32" i="4"/>
  <c r="B50" i="4"/>
  <c r="V24" i="1"/>
  <c r="B47" i="4"/>
  <c r="V23" i="1"/>
  <c r="V15" i="1"/>
  <c r="B23" i="4"/>
  <c r="V27" i="1"/>
  <c r="B59" i="4"/>
  <c r="V34" i="1"/>
  <c r="B80" i="4"/>
  <c r="V10" i="1"/>
  <c r="B8" i="4"/>
  <c r="V17" i="1"/>
  <c r="B29" i="4"/>
  <c r="B26" i="4"/>
  <c r="V16" i="1"/>
  <c r="V31" i="1"/>
  <c r="B71" i="4"/>
  <c r="B68" i="4"/>
  <c r="V30" i="1"/>
  <c r="B44" i="4"/>
  <c r="V22" i="1"/>
  <c r="V26" i="1"/>
  <c r="B56" i="4"/>
  <c r="V33" i="1"/>
  <c r="B77" i="4"/>
  <c r="B74" i="4"/>
  <c r="V32" i="1"/>
  <c r="B2" i="4"/>
  <c r="V8" i="1"/>
  <c r="B89" i="4"/>
  <c r="V37" i="1"/>
  <c r="B65" i="4"/>
  <c r="V29" i="1"/>
  <c r="B41" i="4"/>
  <c r="V21" i="1"/>
  <c r="V13" i="1"/>
  <c r="V35" i="1"/>
  <c r="B83" i="4"/>
  <c r="V11" i="1"/>
  <c r="B11" i="4"/>
  <c r="V25" i="1"/>
  <c r="B53" i="4"/>
  <c r="V9" i="1"/>
  <c r="B5" i="4"/>
  <c r="B86" i="4"/>
  <c r="V36" i="1"/>
  <c r="B62" i="4"/>
  <c r="V28" i="1"/>
  <c r="B38" i="4"/>
  <c r="V20" i="1"/>
  <c r="V12" i="1"/>
  <c r="B20" i="4"/>
  <c r="V14" i="1"/>
  <c r="C14" i="4" s="1"/>
  <c r="D41" i="1"/>
  <c r="H41" i="1" s="1"/>
  <c r="P7" i="2"/>
  <c r="P32" i="2"/>
  <c r="P6" i="2"/>
  <c r="P31" i="2"/>
  <c r="P5" i="2"/>
  <c r="P24" i="2"/>
  <c r="P23" i="2"/>
  <c r="P16" i="2"/>
  <c r="N38" i="2"/>
  <c r="P15" i="2"/>
  <c r="N37" i="2"/>
  <c r="P8" i="2"/>
  <c r="P30" i="2"/>
  <c r="P22" i="2"/>
  <c r="P14" i="2"/>
  <c r="P29" i="2"/>
  <c r="P21" i="2"/>
  <c r="P12" i="2"/>
  <c r="P19" i="2"/>
  <c r="P34" i="2"/>
  <c r="P26" i="2"/>
  <c r="P18" i="2"/>
  <c r="P10" i="2"/>
  <c r="P13" i="2"/>
  <c r="P28" i="2"/>
  <c r="P20" i="2"/>
  <c r="P27" i="2"/>
  <c r="P11" i="2"/>
  <c r="P33" i="2"/>
  <c r="P25" i="2"/>
  <c r="P17" i="2"/>
  <c r="P9" i="2"/>
  <c r="D45" i="1"/>
  <c r="H45" i="1" s="1"/>
  <c r="D46" i="1"/>
  <c r="H46" i="1" s="1"/>
  <c r="D44" i="1"/>
  <c r="H44" i="1" s="1"/>
  <c r="D42" i="1"/>
  <c r="H42" i="1" s="1"/>
  <c r="D43" i="1"/>
  <c r="H43" i="1" s="1"/>
  <c r="D47" i="1"/>
  <c r="H47" i="1" l="1"/>
  <c r="E41" i="5" s="1"/>
  <c r="D3" i="4"/>
  <c r="F2" i="4" s="1"/>
  <c r="D70" i="4"/>
  <c r="D69" i="4"/>
  <c r="F68" i="4" s="1"/>
  <c r="D78" i="4"/>
  <c r="F77" i="4" s="1"/>
  <c r="D79" i="4"/>
  <c r="D73" i="4"/>
  <c r="D72" i="4"/>
  <c r="F71" i="4" s="1"/>
  <c r="D82" i="4"/>
  <c r="D81" i="4"/>
  <c r="F80" i="4" s="1"/>
  <c r="D64" i="4"/>
  <c r="D63" i="4"/>
  <c r="F62" i="4" s="1"/>
  <c r="D66" i="4"/>
  <c r="F65" i="4" s="1"/>
  <c r="D67" i="4"/>
  <c r="D76" i="4"/>
  <c r="D75" i="4"/>
  <c r="F74" i="4" s="1"/>
  <c r="C83" i="4"/>
  <c r="D85" i="4"/>
  <c r="D84" i="4"/>
  <c r="F83" i="4" s="1"/>
  <c r="D83" i="4"/>
  <c r="C86" i="4"/>
  <c r="D88" i="4"/>
  <c r="D87" i="4"/>
  <c r="F86" i="4" s="1"/>
  <c r="D86" i="4"/>
  <c r="C89" i="4"/>
  <c r="D90" i="4"/>
  <c r="F89" i="4" s="1"/>
  <c r="D89" i="4"/>
  <c r="D91" i="4"/>
  <c r="C59" i="4"/>
  <c r="D59" i="4"/>
  <c r="D61" i="4"/>
  <c r="D60" i="4"/>
  <c r="F59" i="4" s="1"/>
  <c r="C65" i="4"/>
  <c r="D65" i="4"/>
  <c r="C62" i="4"/>
  <c r="D62" i="4"/>
  <c r="C56" i="4"/>
  <c r="D57" i="4"/>
  <c r="F56" i="4" s="1"/>
  <c r="D58" i="4"/>
  <c r="D56" i="4"/>
  <c r="C74" i="4"/>
  <c r="D74" i="4"/>
  <c r="C68" i="4"/>
  <c r="D68" i="4"/>
  <c r="C77" i="4"/>
  <c r="D77" i="4"/>
  <c r="C71" i="4"/>
  <c r="D71" i="4"/>
  <c r="C80" i="4"/>
  <c r="D80" i="4"/>
  <c r="D40" i="4"/>
  <c r="D39" i="4"/>
  <c r="F38" i="4" s="1"/>
  <c r="D38" i="4"/>
  <c r="D47" i="4"/>
  <c r="D49" i="4"/>
  <c r="D48" i="4"/>
  <c r="F47" i="4" s="1"/>
  <c r="D52" i="4"/>
  <c r="D51" i="4"/>
  <c r="F50" i="4" s="1"/>
  <c r="D50" i="4"/>
  <c r="D45" i="4"/>
  <c r="F44" i="4" s="1"/>
  <c r="D44" i="4"/>
  <c r="D46" i="4"/>
  <c r="D41" i="4"/>
  <c r="D43" i="4"/>
  <c r="D42" i="4"/>
  <c r="F41" i="4" s="1"/>
  <c r="C35" i="4"/>
  <c r="D35" i="4"/>
  <c r="D37" i="4"/>
  <c r="D36" i="4"/>
  <c r="F35" i="4" s="1"/>
  <c r="D54" i="4"/>
  <c r="F53" i="4" s="1"/>
  <c r="D53" i="4"/>
  <c r="D55" i="4"/>
  <c r="C32" i="4"/>
  <c r="D34" i="4"/>
  <c r="D33" i="4"/>
  <c r="F32" i="4" s="1"/>
  <c r="D32" i="4"/>
  <c r="C29" i="4"/>
  <c r="D31" i="4"/>
  <c r="D30" i="4"/>
  <c r="F29" i="4" s="1"/>
  <c r="D29" i="4"/>
  <c r="D21" i="4"/>
  <c r="F20" i="4" s="1"/>
  <c r="D20" i="4"/>
  <c r="D22" i="4"/>
  <c r="D23" i="4"/>
  <c r="D25" i="4"/>
  <c r="D24" i="4"/>
  <c r="F23" i="4" s="1"/>
  <c r="D28" i="4"/>
  <c r="D27" i="4"/>
  <c r="F26" i="4" s="1"/>
  <c r="D26" i="4"/>
  <c r="C41" i="4"/>
  <c r="D9" i="4"/>
  <c r="F8" i="4" s="1"/>
  <c r="D10" i="4"/>
  <c r="C26" i="4"/>
  <c r="D13" i="4"/>
  <c r="D12" i="4"/>
  <c r="F11" i="4" s="1"/>
  <c r="D19" i="4"/>
  <c r="D18" i="4"/>
  <c r="F17" i="4" s="1"/>
  <c r="D6" i="4"/>
  <c r="F5" i="4" s="1"/>
  <c r="D7" i="4"/>
  <c r="D17" i="4"/>
  <c r="C47" i="4"/>
  <c r="C11" i="4"/>
  <c r="D11" i="4"/>
  <c r="C8" i="4"/>
  <c r="D8" i="4"/>
  <c r="C5" i="4"/>
  <c r="D5" i="4"/>
  <c r="D4" i="4"/>
  <c r="D2" i="4"/>
  <c r="C17" i="4"/>
  <c r="C50" i="4"/>
  <c r="C53" i="4"/>
  <c r="C20" i="4"/>
  <c r="C38" i="4"/>
  <c r="C2" i="4"/>
  <c r="C44" i="4"/>
  <c r="C23" i="4"/>
  <c r="E47" i="1"/>
  <c r="B47" i="1"/>
  <c r="P37" i="2"/>
  <c r="N39" i="2"/>
  <c r="N40" i="2"/>
  <c r="P38" i="2"/>
  <c r="E42" i="5" l="1"/>
  <c r="H42" i="5" s="1"/>
  <c r="E43" i="5"/>
  <c r="G56" i="4"/>
  <c r="H56" i="4" s="1"/>
  <c r="E56" i="4" s="1"/>
  <c r="H68" i="4"/>
  <c r="E68" i="4" s="1"/>
  <c r="G68" i="4"/>
  <c r="G8" i="4"/>
  <c r="H8" i="4" s="1"/>
  <c r="E8" i="4" s="1"/>
  <c r="H83" i="4"/>
  <c r="E83" i="4" s="1"/>
  <c r="G83" i="4"/>
  <c r="G38" i="4"/>
  <c r="H38" i="4" s="1"/>
  <c r="E38" i="4" s="1"/>
  <c r="G2" i="4"/>
  <c r="H2" i="4" s="1"/>
  <c r="E2" i="4" s="1"/>
  <c r="G14" i="4"/>
  <c r="H14" i="4" s="1"/>
  <c r="E14" i="4" s="1"/>
  <c r="G44" i="4"/>
  <c r="H44" i="4" s="1"/>
  <c r="E44" i="4" s="1"/>
  <c r="H80" i="4"/>
  <c r="E80" i="4" s="1"/>
  <c r="G80" i="4"/>
  <c r="G62" i="4"/>
  <c r="H62" i="4"/>
  <c r="E62" i="4" s="1"/>
  <c r="G5" i="4"/>
  <c r="H5" i="4" s="1"/>
  <c r="E5" i="4" s="1"/>
  <c r="G50" i="4"/>
  <c r="H50" i="4" s="1"/>
  <c r="E50" i="4" s="1"/>
  <c r="G89" i="4"/>
  <c r="H89" i="4"/>
  <c r="E89" i="4" s="1"/>
  <c r="G17" i="4"/>
  <c r="H17" i="4" s="1"/>
  <c r="E17" i="4" s="1"/>
  <c r="G20" i="4"/>
  <c r="H20" i="4" s="1"/>
  <c r="E20" i="4" s="1"/>
  <c r="G47" i="4"/>
  <c r="H47" i="4" s="1"/>
  <c r="E47" i="4" s="1"/>
  <c r="G41" i="4"/>
  <c r="H41" i="4" s="1"/>
  <c r="E41" i="4" s="1"/>
  <c r="G26" i="4"/>
  <c r="H26" i="4" s="1"/>
  <c r="E26" i="4" s="1"/>
  <c r="G11" i="4"/>
  <c r="H11" i="4" s="1"/>
  <c r="E11" i="4" s="1"/>
  <c r="G29" i="4"/>
  <c r="H29" i="4" s="1"/>
  <c r="E29" i="4" s="1"/>
  <c r="G53" i="4"/>
  <c r="H53" i="4" s="1"/>
  <c r="E53" i="4" s="1"/>
  <c r="G86" i="4"/>
  <c r="H86" i="4"/>
  <c r="E86" i="4" s="1"/>
  <c r="G23" i="4"/>
  <c r="H23" i="4" s="1"/>
  <c r="E23" i="4" s="1"/>
  <c r="G32" i="4"/>
  <c r="H32" i="4" s="1"/>
  <c r="E32" i="4" s="1"/>
  <c r="H77" i="4"/>
  <c r="E77" i="4" s="1"/>
  <c r="G77" i="4"/>
  <c r="G74" i="4"/>
  <c r="H74" i="4"/>
  <c r="E74" i="4" s="1"/>
  <c r="G59" i="4"/>
  <c r="H59" i="4"/>
  <c r="E59" i="4" s="1"/>
  <c r="G35" i="4"/>
  <c r="H35" i="4" s="1"/>
  <c r="E35" i="4" s="1"/>
  <c r="G65" i="4"/>
  <c r="H65" i="4"/>
  <c r="E65" i="4" s="1"/>
  <c r="G71" i="4"/>
  <c r="H71" i="4"/>
  <c r="E71" i="4" s="1"/>
  <c r="P40" i="2"/>
  <c r="N42" i="2"/>
  <c r="P42" i="2" s="1"/>
  <c r="N41" i="2"/>
  <c r="P41" i="2" s="1"/>
  <c r="P39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<sst xmlns="http://schemas.openxmlformats.org/spreadsheetml/2006/main" count="262" uniqueCount="182">
  <si>
    <t>MEGRENDELŐ</t>
  </si>
  <si>
    <t>Keret típusa</t>
  </si>
  <si>
    <t>fekete keret fekete háttér</t>
  </si>
  <si>
    <r>
      <t xml:space="preserve">Kis (50*40) </t>
    </r>
    <r>
      <rPr>
        <b/>
        <sz val="11"/>
        <color theme="1"/>
        <rFont val="Calibri"/>
        <family val="2"/>
        <charset val="238"/>
        <scheme val="minor"/>
      </rPr>
      <t xml:space="preserve">álló </t>
    </r>
    <r>
      <rPr>
        <sz val="11"/>
        <color theme="1"/>
        <rFont val="Calibri"/>
        <family val="2"/>
        <scheme val="minor"/>
      </rPr>
      <t>keret, két kép és gravír  fémhatású szürke alapra</t>
    </r>
  </si>
  <si>
    <r>
      <t xml:space="preserve">Kis (40*50) </t>
    </r>
    <r>
      <rPr>
        <b/>
        <sz val="11"/>
        <color theme="1"/>
        <rFont val="Calibri"/>
        <family val="2"/>
        <charset val="238"/>
        <scheme val="minor"/>
      </rPr>
      <t xml:space="preserve">fekvő </t>
    </r>
    <r>
      <rPr>
        <sz val="11"/>
        <color theme="1"/>
        <rFont val="Calibri"/>
        <family val="2"/>
        <scheme val="minor"/>
      </rPr>
      <t>keret, két kép és gravír  fémhatású szürke alapra</t>
    </r>
  </si>
  <si>
    <t>Megjegyzés</t>
  </si>
  <si>
    <t>1.</t>
  </si>
  <si>
    <t>2.</t>
  </si>
  <si>
    <t>3.</t>
  </si>
  <si>
    <t>4.</t>
  </si>
  <si>
    <t>Sorszám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</si>
  <si>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</si>
  <si>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</si>
  <si>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</si>
  <si>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</si>
  <si>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</si>
  <si>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</si>
  <si>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</si>
  <si>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</si>
  <si>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</si>
  <si>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</si>
  <si>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</si>
  <si>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</si>
  <si>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</si>
  <si>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</si>
  <si>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</si>
  <si>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</si>
  <si>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</si>
  <si>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</si>
  <si>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</si>
  <si>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</si>
  <si>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</si>
  <si>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</si>
  <si>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</si>
  <si>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</si>
  <si>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</si>
  <si>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</si>
  <si>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IGEN</t>
  </si>
  <si>
    <t>NEM</t>
  </si>
  <si>
    <t>Keret színe</t>
  </si>
  <si>
    <t>STATISZTIKA</t>
  </si>
  <si>
    <t>Kis (50*40) álló keret, két kép és gravír  fémhatású szürke alapra (fekete keret fekete háttér)</t>
  </si>
  <si>
    <t>Kis (40*50) fekvő keret, két kép és gravír  fémhatású szürke alapra (fekete keret fekete háttér)</t>
  </si>
  <si>
    <t>Kiválasztott típus és szín</t>
  </si>
  <si>
    <t>Darabszám</t>
  </si>
  <si>
    <t>db</t>
  </si>
  <si>
    <t>ÖSSZESEN</t>
  </si>
  <si>
    <t>Játékos neve</t>
  </si>
  <si>
    <t>Csapat megnevezés</t>
  </si>
  <si>
    <t>Idény éve</t>
  </si>
  <si>
    <t>Mezszám</t>
  </si>
  <si>
    <t>Színe</t>
  </si>
  <si>
    <t>Saját képet küld</t>
  </si>
  <si>
    <t>Eredetiségi igazolás</t>
  </si>
  <si>
    <t>VAN</t>
  </si>
  <si>
    <t>NINCS</t>
  </si>
  <si>
    <t>Hazai</t>
  </si>
  <si>
    <t>Idegenbeli</t>
  </si>
  <si>
    <t>Harmadik</t>
  </si>
  <si>
    <t> FC Barcelona</t>
  </si>
  <si>
    <t>→ Hirdetés ezen a bannerhelyen</t>
  </si>
  <si>
    <t>6. Manchester United</t>
  </si>
  <si>
    <t>7. Chelsea</t>
  </si>
  <si>
    <t>8. Liverpool</t>
  </si>
  <si>
    <t>9. Juventus</t>
  </si>
  <si>
    <t>10. Arsenal</t>
  </si>
  <si>
    <t>11. AC Milan</t>
  </si>
  <si>
    <t>12. Lombard Pápa</t>
  </si>
  <si>
    <t>13. Spanyolország</t>
  </si>
  <si>
    <t>14. Borussia Dortmund</t>
  </si>
  <si>
    <t>15. Manchester City</t>
  </si>
  <si>
    <t>16. Debreceni VSC</t>
  </si>
  <si>
    <t>17. Paris St. Germain</t>
  </si>
  <si>
    <t>18. Inter</t>
  </si>
  <si>
    <t>19. Atlético Madrid</t>
  </si>
  <si>
    <t>20. Németország</t>
  </si>
  <si>
    <t>21. Újpest</t>
  </si>
  <si>
    <t>22. Videoton</t>
  </si>
  <si>
    <t>23. AS Roma</t>
  </si>
  <si>
    <t>24. Tottenham</t>
  </si>
  <si>
    <t>25. Diósgyőr</t>
  </si>
  <si>
    <t>26. Ajax</t>
  </si>
  <si>
    <t>27. Brazília</t>
  </si>
  <si>
    <t>28. Győri ETO</t>
  </si>
  <si>
    <t>29. Budapest Honvéd</t>
  </si>
  <si>
    <t>30. Schalke 04</t>
  </si>
  <si>
    <t>31. PSV Eindhoven</t>
  </si>
  <si>
    <t>32. Argentína</t>
  </si>
  <si>
    <t>33. Lazio</t>
  </si>
  <si>
    <t>34. Lombard Pápa II</t>
  </si>
  <si>
    <t>35. Napoli</t>
  </si>
  <si>
    <t>36. Portugália</t>
  </si>
  <si>
    <t>37. Valencia</t>
  </si>
  <si>
    <t>38. Vasas</t>
  </si>
  <si>
    <t>39. FC Porto</t>
  </si>
  <si>
    <t>40. Olaszország</t>
  </si>
  <si>
    <t>41. Benfica</t>
  </si>
  <si>
    <t>42. Anglia</t>
  </si>
  <si>
    <t>43. Hollandia</t>
  </si>
  <si>
    <t>44. Lyon</t>
  </si>
  <si>
    <t>45. Olympique Marseille</t>
  </si>
  <si>
    <t>46. Fiorentina</t>
  </si>
  <si>
    <t>47. CFR Cluj</t>
  </si>
  <si>
    <t>48. Hertha BSC</t>
  </si>
  <si>
    <t>49. Bayer Leverkusen</t>
  </si>
  <si>
    <t>50. Werder Bremen</t>
  </si>
  <si>
    <t>51. Shakhtar Donetsk</t>
  </si>
  <si>
    <t>52. Celtic</t>
  </si>
  <si>
    <t>53. Athletic Club</t>
  </si>
  <si>
    <t>54. MTK</t>
  </si>
  <si>
    <t>55. Sevilla</t>
  </si>
  <si>
    <t>56. Zenit Szentpétervár</t>
  </si>
  <si>
    <t>57. Villarreal</t>
  </si>
  <si>
    <t>58. AS Monaco</t>
  </si>
  <si>
    <t>59. Franciaország</t>
  </si>
  <si>
    <t>60. Anderlecht</t>
  </si>
  <si>
    <t>Hellococo</t>
  </si>
  <si>
    <t>Süssvelem</t>
  </si>
  <si>
    <t>Real Madrid CF</t>
  </si>
  <si>
    <t>Ferencváros TC</t>
  </si>
  <si>
    <t>Magyar Válogatott</t>
  </si>
  <si>
    <t>Bayern München</t>
  </si>
  <si>
    <t>fekete keret fehér háttér</t>
  </si>
  <si>
    <t>fekete keret arany szegély</t>
  </si>
  <si>
    <t>fekete keret ezüs szegély</t>
  </si>
  <si>
    <t>Kis (50*40) álló keret, két kép és gravír  fémhatású szürke alapra (fekete keret fehér háttér)</t>
  </si>
  <si>
    <t>Kis (40*50) fekvő keret, két kép és gravír  fémhatású szürke alapra fekete keret fehér háttér)</t>
  </si>
  <si>
    <t>Típusa</t>
  </si>
  <si>
    <t>Kicsi (5 cm * 10 cm)</t>
  </si>
  <si>
    <t>Nagy (5 cm * 17 cm)</t>
  </si>
  <si>
    <t>Alap</t>
  </si>
  <si>
    <t>Fémhatású szürke alap</t>
  </si>
  <si>
    <t>Felirat</t>
  </si>
  <si>
    <t>Hand Signed By</t>
  </si>
  <si>
    <r>
      <t xml:space="preserve">Nagy (70*50)  </t>
    </r>
    <r>
      <rPr>
        <b/>
        <sz val="11"/>
        <color theme="1"/>
        <rFont val="Calibri"/>
        <family val="2"/>
        <charset val="238"/>
        <scheme val="minor"/>
      </rPr>
      <t>álló DELUXE</t>
    </r>
    <r>
      <rPr>
        <sz val="11"/>
        <color theme="1"/>
        <rFont val="Calibri"/>
        <family val="2"/>
        <scheme val="minor"/>
      </rPr>
      <t xml:space="preserve"> keret, két kép és gravír fémhatású szürke alapra</t>
    </r>
  </si>
  <si>
    <t>Nagy (70*50)  álló DELUXE keret, két kép és gravír fémhatású szürke alapra (fekete keret arany szegély)</t>
  </si>
  <si>
    <t>Nagy (70*50)  álló DELUXE keret, két kép és gravír fémhatású szürke alapra (fekete keret ezüs szegély)</t>
  </si>
  <si>
    <t>Megrendelő neve:</t>
  </si>
  <si>
    <t>Megrendelő címe</t>
  </si>
  <si>
    <t>Megrendelő telefonszáma:</t>
  </si>
  <si>
    <t>Email címe:</t>
  </si>
  <si>
    <t>Keretezési díj</t>
  </si>
  <si>
    <t>-, Ft/db</t>
  </si>
  <si>
    <t>Igazolás azonosítója</t>
  </si>
  <si>
    <t>ÜGYFÉL ADATAI</t>
  </si>
  <si>
    <t>Cím:</t>
  </si>
  <si>
    <t xml:space="preserve">Név: </t>
  </si>
  <si>
    <t xml:space="preserve">Telefon: </t>
  </si>
  <si>
    <t>E-mail:</t>
  </si>
  <si>
    <r>
      <t xml:space="preserve">Továbbiakban </t>
    </r>
    <r>
      <rPr>
        <b/>
        <sz val="12"/>
        <color theme="1"/>
        <rFont val="Times New Roman"/>
        <family val="1"/>
        <charset val="238"/>
      </rPr>
      <t>Átvevő</t>
    </r>
  </si>
  <si>
    <t>KERETEZŐ MŰHELY ADATAI</t>
  </si>
  <si>
    <t>Karácsondi Viktor</t>
  </si>
  <si>
    <t>2111 Szada, Fenyvesligeti út 57/B</t>
  </si>
  <si>
    <t>06-20/344-3691</t>
  </si>
  <si>
    <t>Csapat</t>
  </si>
  <si>
    <t>ÁTADÁSI – ÁTVÉTELI  ELISMERVÉNY ÉS MUNKALAP</t>
  </si>
  <si>
    <t>ÁTADÁSI LISTA</t>
  </si>
  <si>
    <t>FIZETÉSI ADATOK</t>
  </si>
  <si>
    <t xml:space="preserve">Teljes keretezési díj: </t>
  </si>
  <si>
    <t>Fizetés módja:</t>
  </si>
  <si>
    <t>Készpénz</t>
  </si>
  <si>
    <t xml:space="preserve">Fizetendő (átvett) előleg (20%): </t>
  </si>
  <si>
    <t>ÁTVÉTELI FELTÉTELEK</t>
  </si>
  <si>
    <t>Az átvételi elismervény bemutatója jogosult az elkészült termék(ek) átvételére.</t>
  </si>
  <si>
    <t>A befizetett előleg a munka megkezdését követően nem visszatéríthető.</t>
  </si>
  <si>
    <t>A Megrendelő tudomásul veszi, hogy a keretezés során a tárgy természetéből adódó minimális kezelés szükséges.</t>
  </si>
  <si>
    <t>Az átvételkor a megrendelő köteles a termék állapotát ellenőrizni. Az átvételt követően a később észlelt sérülésekért a műhely felelősséget nem vállal.</t>
  </si>
  <si>
    <t>A Megrendelő hozzájárul, hogy a műhely az elkészült munkáról referenciaképet készítsen és azt marketing célokra felhasználhassa.</t>
  </si>
  <si>
    <t>Az elkészült termék átvételéről a megrendelő értesítést kap. Az elkészült munkák átvételére az értesítéstől számított 30 napon belül kerülhet sor.</t>
  </si>
  <si>
    <t>A határidőn túl át nem vett munkák esetén a műhely jogosult tárolási díjat felszámítani.</t>
  </si>
  <si>
    <t>Várható átvétel dátuma:</t>
  </si>
  <si>
    <t>Az elkészült keretezett termék(ek) átadására kizárólag az eredeti, aláírt átvételi elismervény bemutatása ellenében van lehetőség. Az átvételi elismervény elvesztése esetén az átvétel csak személyazonosság igazolása mellett történhet.</t>
  </si>
  <si>
    <t>Átadó (ügyfél) aláírása</t>
  </si>
  <si>
    <t>Átvevő (műhely) aláírása</t>
  </si>
  <si>
    <r>
      <t xml:space="preserve">Továbbiakban </t>
    </r>
    <r>
      <rPr>
        <b/>
        <sz val="12"/>
        <color theme="1"/>
        <rFont val="Times New Roman"/>
        <family val="1"/>
        <charset val="238"/>
      </rPr>
      <t>Átadó (Megrendelő)</t>
    </r>
  </si>
  <si>
    <t>Átvételkor fizetendö:</t>
  </si>
  <si>
    <t>Az Átvevő aláírásával igazolja, hogy az alábbiakban felsorolt tárgyakat keretezés céljából, valamint a megjelölt összeget készpénzben előlegként átvette.</t>
  </si>
  <si>
    <t>Átadás dátuma:</t>
  </si>
  <si>
    <t>Átadás napjától számított 3-4 héten belül.</t>
  </si>
  <si>
    <r>
      <rPr>
        <i/>
        <sz val="12"/>
        <color theme="1"/>
        <rFont val="Times New Roman"/>
        <family val="1"/>
        <charset val="238"/>
      </rPr>
      <t>Megjegyzés:</t>
    </r>
    <r>
      <rPr>
        <sz val="12"/>
        <color theme="1"/>
        <rFont val="Times New Roman"/>
        <family val="1"/>
        <charset val="238"/>
      </rPr>
      <t xml:space="preserve"> A dokumentum két példányban készül (ügyfél és műhely részére).</t>
    </r>
  </si>
  <si>
    <t>megrendeles@relikviakeretezes.hu</t>
  </si>
  <si>
    <r>
      <t xml:space="preserve">Kérjük, hogy a kitöltött dokumentumot, illetve az egyedi fotókat szíveskedjenek előzetesen megküldeni a </t>
    </r>
    <r>
      <rPr>
        <b/>
        <u/>
        <sz val="18"/>
        <color theme="1"/>
        <rFont val="Times New Roman"/>
        <family val="1"/>
        <charset val="238"/>
      </rPr>
      <t xml:space="preserve">megrendeles@relikviakeretezes.hu </t>
    </r>
    <r>
      <rPr>
        <b/>
        <sz val="18"/>
        <color theme="1"/>
        <rFont val="Times New Roman"/>
        <family val="1"/>
        <charset val="238"/>
      </rPr>
      <t>e-mail címre.
A mezek leadásakor kérjük, hozzák magukkal a kinyomtatott átvételi elismervényt is, amely a következő munkalapon található.
A keretezés megkezdéséhez a keretezési díj 20%-ának megfelelő előleg fizetése szükséges.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</si>
</sst>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_-;\-* #,##0.00_-;_-* &quot;-&quot;??_-;_-@_-"/>
    <numFmt numFmtId="172" formatCode="_-* #,##0_-;\-* #,##0_-;_-* &quot;-&quot;??_-;_-@_-"/>
    <numFmt numFmtId="174" formatCode="_-* #,##0\ &quot;Ft&quot;_-;\-* #,##0\ &quot;Ft&quot;_-;_-* &quot;-&quot;??\ &quot;Ft&quot;_-;_-@_-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8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4"/>
      <color theme="1"/>
      <name val="Verdana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Verdana Pro"/>
      <family val="2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b/>
      <sz val="11"/>
      <name val="Verdana"/>
      <family val="2"/>
      <charset val="238"/>
    </font>
    <font>
      <sz val="11"/>
      <name val="Calibri"/>
      <family val="2"/>
      <scheme val="minor"/>
    </font>
    <font>
      <sz val="12"/>
      <color rgb="FF222222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u/>
      <sz val="14"/>
      <color theme="10"/>
      <name val="Calibri Light"/>
      <family val="2"/>
      <charset val="238"/>
      <scheme val="major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rgb="FF4F81BD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8"/>
      <color rgb="FF365F91"/>
      <name val="Verdana Pro Cond Black"/>
      <family val="2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0"/>
      <name val="Times New Roman"/>
      <family val="1"/>
      <charset val="238"/>
    </font>
    <font>
      <b/>
      <i/>
      <u val="double"/>
      <sz val="12"/>
      <color theme="1"/>
      <name val="Times New Roman"/>
      <family val="1"/>
      <charset val="238"/>
    </font>
    <font>
      <i/>
      <sz val="11"/>
      <color theme="1"/>
      <name val="Cambria"/>
      <family val="1"/>
      <charset val="238"/>
    </font>
    <font>
      <b/>
      <u/>
      <sz val="18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4" borderId="0" xfId="0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quotePrefix="1" applyFont="1" applyBorder="1" applyAlignment="1" applyProtection="1">
      <alignment horizontal="center" vertical="center"/>
      <protection locked="0"/>
    </xf>
    <xf numFmtId="17" fontId="9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" fontId="9" fillId="0" borderId="1" xfId="0" quotePrefix="1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0" fillId="0" borderId="0" xfId="0" applyFont="1" applyBorder="1" applyAlignment="1" applyProtection="1">
      <alignment horizontal="center" vertical="center"/>
      <protection locked="0"/>
    </xf>
    <xf numFmtId="0" fontId="22" fillId="0" borderId="0" xfId="3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72" fontId="0" fillId="0" borderId="5" xfId="1" applyNumberFormat="1" applyFont="1" applyBorder="1" applyAlignment="1">
      <alignment vertical="center"/>
    </xf>
    <xf numFmtId="0" fontId="0" fillId="0" borderId="6" xfId="0" quotePrefix="1" applyBorder="1" applyAlignment="1">
      <alignment vertical="center"/>
    </xf>
    <xf numFmtId="172" fontId="0" fillId="0" borderId="7" xfId="1" applyNumberFormat="1" applyFont="1" applyBorder="1" applyAlignment="1">
      <alignment vertical="center"/>
    </xf>
    <xf numFmtId="0" fontId="0" fillId="0" borderId="10" xfId="0" quotePrefix="1" applyBorder="1" applyAlignment="1">
      <alignment vertical="center"/>
    </xf>
    <xf numFmtId="172" fontId="0" fillId="0" borderId="8" xfId="1" applyNumberFormat="1" applyFont="1" applyBorder="1" applyAlignment="1">
      <alignment vertical="center"/>
    </xf>
    <xf numFmtId="0" fontId="0" fillId="0" borderId="11" xfId="0" quotePrefix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174" fontId="0" fillId="9" borderId="5" xfId="2" applyNumberFormat="1" applyFont="1" applyFill="1" applyBorder="1" applyAlignment="1">
      <alignment horizontal="center"/>
    </xf>
    <xf numFmtId="174" fontId="0" fillId="9" borderId="6" xfId="2" applyNumberFormat="1" applyFont="1" applyFill="1" applyBorder="1" applyAlignment="1">
      <alignment horizontal="center"/>
    </xf>
    <xf numFmtId="174" fontId="0" fillId="9" borderId="14" xfId="2" applyNumberFormat="1" applyFont="1" applyFill="1" applyBorder="1" applyAlignment="1">
      <alignment horizontal="center"/>
    </xf>
    <xf numFmtId="174" fontId="0" fillId="9" borderId="9" xfId="2" applyNumberFormat="1" applyFont="1" applyFill="1" applyBorder="1" applyAlignment="1">
      <alignment horizontal="center"/>
    </xf>
    <xf numFmtId="174" fontId="26" fillId="10" borderId="15" xfId="2" applyNumberFormat="1" applyFont="1" applyFill="1" applyBorder="1" applyAlignment="1">
      <alignment horizontal="center" vertical="center"/>
    </xf>
    <xf numFmtId="174" fontId="26" fillId="10" borderId="16" xfId="2" applyNumberFormat="1" applyFont="1" applyFill="1" applyBorder="1" applyAlignment="1">
      <alignment horizontal="center" vertical="center"/>
    </xf>
    <xf numFmtId="174" fontId="0" fillId="0" borderId="0" xfId="2" applyNumberFormat="1" applyFont="1" applyAlignment="1">
      <alignment vertical="center"/>
    </xf>
    <xf numFmtId="0" fontId="0" fillId="6" borderId="0" xfId="0" applyFill="1" applyAlignment="1" applyProtection="1">
      <alignment vertical="center"/>
    </xf>
    <xf numFmtId="0" fontId="0" fillId="6" borderId="0" xfId="0" applyFill="1" applyAlignment="1" applyProtection="1">
      <alignment vertical="center" wrapText="1"/>
    </xf>
    <xf numFmtId="0" fontId="0" fillId="7" borderId="14" xfId="0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</xf>
    <xf numFmtId="0" fontId="0" fillId="7" borderId="7" xfId="0" applyFill="1" applyBorder="1" applyAlignment="1" applyProtection="1">
      <alignment horizontal="center" vertical="center"/>
    </xf>
    <xf numFmtId="0" fontId="0" fillId="7" borderId="10" xfId="0" applyFill="1" applyBorder="1" applyAlignment="1" applyProtection="1">
      <alignment horizontal="center" vertical="center"/>
    </xf>
    <xf numFmtId="0" fontId="0" fillId="7" borderId="8" xfId="0" applyFill="1" applyBorder="1" applyAlignment="1" applyProtection="1">
      <alignment horizontal="center" vertical="center"/>
    </xf>
    <xf numFmtId="0" fontId="0" fillId="7" borderId="11" xfId="0" applyFill="1" applyBorder="1" applyAlignment="1" applyProtection="1">
      <alignment horizontal="center" vertic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" fillId="0" borderId="0" xfId="0" applyFont="1"/>
    <xf numFmtId="0" fontId="35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0" borderId="0" xfId="0" applyFont="1" applyProtection="1"/>
    <xf numFmtId="0" fontId="29" fillId="0" borderId="12" xfId="0" applyFont="1" applyBorder="1" applyProtection="1"/>
    <xf numFmtId="0" fontId="0" fillId="0" borderId="0" xfId="0" applyAlignment="1" applyProtection="1">
      <alignment horizontal="center"/>
    </xf>
    <xf numFmtId="0" fontId="30" fillId="0" borderId="0" xfId="0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19" fillId="0" borderId="0" xfId="3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29" fillId="0" borderId="0" xfId="0" applyFont="1" applyProtection="1"/>
    <xf numFmtId="0" fontId="0" fillId="0" borderId="0" xfId="0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/>
    </xf>
    <xf numFmtId="0" fontId="36" fillId="0" borderId="0" xfId="0" applyFont="1" applyProtection="1"/>
    <xf numFmtId="0" fontId="37" fillId="0" borderId="0" xfId="0" applyFont="1" applyAlignment="1" applyProtection="1">
      <alignment horizontal="center" wrapText="1"/>
    </xf>
    <xf numFmtId="0" fontId="37" fillId="0" borderId="0" xfId="0" applyFont="1" applyAlignment="1" applyProtection="1">
      <alignment horizont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</xf>
    <xf numFmtId="0" fontId="12" fillId="0" borderId="6" xfId="0" applyFont="1" applyBorder="1" applyAlignment="1" applyProtection="1">
      <alignment horizontal="center" vertical="center" shrinkToFit="1"/>
    </xf>
    <xf numFmtId="0" fontId="12" fillId="0" borderId="1" xfId="0" applyFont="1" applyBorder="1" applyAlignment="1" applyProtection="1">
      <alignment horizontal="center" vertical="center" shrinkToFit="1"/>
    </xf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 shrinkToFit="1"/>
    </xf>
    <xf numFmtId="0" fontId="27" fillId="0" borderId="0" xfId="0" applyFont="1" applyAlignment="1" applyProtection="1">
      <alignment horizontal="left" indent="1"/>
    </xf>
    <xf numFmtId="174" fontId="29" fillId="0" borderId="0" xfId="2" applyNumberFormat="1" applyFont="1" applyAlignment="1" applyProtection="1">
      <alignment horizontal="center"/>
    </xf>
    <xf numFmtId="0" fontId="28" fillId="0" borderId="0" xfId="0" applyFont="1" applyAlignment="1" applyProtection="1">
      <alignment horizontal="left" indent="1"/>
    </xf>
    <xf numFmtId="174" fontId="24" fillId="0" borderId="0" xfId="0" applyNumberFormat="1" applyFont="1" applyAlignment="1" applyProtection="1">
      <alignment horizontal="center"/>
    </xf>
    <xf numFmtId="174" fontId="38" fillId="0" borderId="0" xfId="2" applyNumberFormat="1" applyFont="1" applyProtection="1"/>
    <xf numFmtId="0" fontId="29" fillId="0" borderId="0" xfId="0" applyFont="1" applyAlignment="1" applyProtection="1">
      <alignment horizontal="right" vertical="top" wrapText="1"/>
    </xf>
    <xf numFmtId="0" fontId="29" fillId="0" borderId="0" xfId="0" applyFont="1" applyAlignment="1" applyProtection="1">
      <alignment horizontal="left" vertical="top" wrapText="1"/>
    </xf>
    <xf numFmtId="0" fontId="29" fillId="0" borderId="0" xfId="0" applyFont="1" applyAlignment="1" applyProtection="1">
      <alignment horizontal="left" vertical="top" wrapText="1"/>
    </xf>
    <xf numFmtId="0" fontId="39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left" vertical="top" wrapText="1"/>
    </xf>
    <xf numFmtId="0" fontId="29" fillId="0" borderId="0" xfId="0" applyFont="1" applyAlignment="1" applyProtection="1">
      <alignment vertical="center" wrapText="1"/>
    </xf>
    <xf numFmtId="0" fontId="29" fillId="0" borderId="0" xfId="0" applyFont="1" applyAlignment="1" applyProtection="1">
      <alignment wrapText="1"/>
    </xf>
    <xf numFmtId="0" fontId="0" fillId="0" borderId="12" xfId="0" applyBorder="1" applyAlignment="1" applyProtection="1"/>
    <xf numFmtId="0" fontId="0" fillId="0" borderId="12" xfId="0" applyBorder="1" applyAlignment="1" applyProtection="1">
      <alignment horizontal="center"/>
    </xf>
    <xf numFmtId="0" fontId="28" fillId="0" borderId="13" xfId="0" applyFont="1" applyBorder="1" applyAlignment="1" applyProtection="1">
      <alignment horizontal="center" vertical="center"/>
    </xf>
    <xf numFmtId="0" fontId="1" fillId="0" borderId="0" xfId="0" applyFont="1" applyProtection="1"/>
    <xf numFmtId="0" fontId="27" fillId="0" borderId="0" xfId="0" applyFont="1" applyAlignment="1" applyProtection="1">
      <alignment horizontal="left" indent="1"/>
    </xf>
    <xf numFmtId="174" fontId="29" fillId="0" borderId="0" xfId="2" applyNumberFormat="1" applyFont="1" applyAlignment="1" applyProtection="1">
      <alignment horizontal="center"/>
    </xf>
    <xf numFmtId="0" fontId="40" fillId="0" borderId="0" xfId="0" applyFont="1" applyAlignment="1" applyProtection="1">
      <alignment horizontal="left" indent="1"/>
    </xf>
    <xf numFmtId="174" fontId="33" fillId="0" borderId="0" xfId="2" applyNumberFormat="1" applyFont="1" applyAlignment="1" applyProtection="1">
      <alignment horizontal="center"/>
    </xf>
  </cellXfs>
  <cellStyles count="4">
    <cellStyle name="Ezres" xfId="1" builtinId="3"/>
    <cellStyle name="Hivatkozás" xfId="3" builtinId="8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egrendeles@relikviakeretezes.h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zoomScale="85" zoomScaleNormal="85" workbookViewId="0">
      <selection activeCell="D14" sqref="D13:D14"/>
    </sheetView>
  </sheetViews>
  <sheetFormatPr defaultColWidth="0" defaultRowHeight="14.5" zeroHeight="1" x14ac:dyDescent="0.35"/>
  <cols>
    <col min="1" max="1" width="10.26953125" style="3" bestFit="1" customWidth="1"/>
    <col min="2" max="2" width="60.08984375" style="3" customWidth="1"/>
    <col min="3" max="3" width="24.90625" style="3" customWidth="1"/>
    <col min="4" max="4" width="20.36328125" style="3" customWidth="1"/>
    <col min="5" max="5" width="25.54296875" style="3" bestFit="1" customWidth="1"/>
    <col min="6" max="6" width="13.453125" style="3" bestFit="1" customWidth="1"/>
    <col min="7" max="7" width="13.90625" style="3" customWidth="1"/>
    <col min="8" max="8" width="10.1796875" style="3" customWidth="1"/>
    <col min="9" max="9" width="13.1796875" style="3" customWidth="1"/>
    <col min="10" max="11" width="13.54296875" style="3" customWidth="1"/>
    <col min="12" max="12" width="22.54296875" style="12" bestFit="1" customWidth="1"/>
    <col min="13" max="13" width="1.7265625" style="17" customWidth="1"/>
    <col min="14" max="16" width="2.81640625" style="17" hidden="1" customWidth="1"/>
    <col min="17" max="17" width="86.7265625" style="17" hidden="1" customWidth="1"/>
    <col min="18" max="19" width="92.81640625" style="20" hidden="1" customWidth="1"/>
    <col min="20" max="20" width="5.453125" style="3" hidden="1" customWidth="1"/>
    <col min="21" max="21" width="18.453125" style="3" hidden="1" customWidth="1"/>
    <col min="22" max="22" width="21.453125" style="3" hidden="1" customWidth="1"/>
    <col min="23" max="23" width="38.54296875" style="3" hidden="1" customWidth="1"/>
    <col min="24" max="24" width="12.81640625" style="3" hidden="1" customWidth="1"/>
    <col min="25" max="25" width="21.453125" style="3" hidden="1" customWidth="1"/>
    <col min="26" max="16384" width="9.1796875" style="3" hidden="1"/>
  </cols>
  <sheetData>
    <row r="1" spans="1:25" ht="20" customHeight="1" x14ac:dyDescent="0.35">
      <c r="A1" s="86" t="e" vm="1">
        <v>#VALUE!</v>
      </c>
      <c r="B1" s="87"/>
      <c r="C1" s="84"/>
      <c r="D1" s="84"/>
      <c r="E1" s="84"/>
      <c r="F1" s="84"/>
      <c r="G1" s="84"/>
      <c r="H1" s="84"/>
      <c r="I1" s="84"/>
      <c r="J1" s="84"/>
      <c r="K1" s="84"/>
      <c r="L1" s="85"/>
    </row>
    <row r="2" spans="1:25" ht="26.5" customHeight="1" x14ac:dyDescent="0.35">
      <c r="A2" s="88"/>
      <c r="B2" s="89"/>
      <c r="C2" s="62" t="s">
        <v>137</v>
      </c>
      <c r="D2" s="62"/>
      <c r="E2" s="60"/>
      <c r="F2" s="60"/>
      <c r="G2" s="60"/>
      <c r="H2" s="60"/>
      <c r="I2" s="60"/>
      <c r="J2" s="60"/>
      <c r="K2" s="60"/>
      <c r="L2" s="85"/>
    </row>
    <row r="3" spans="1:25" ht="26.5" customHeight="1" x14ac:dyDescent="0.35">
      <c r="A3" s="88"/>
      <c r="B3" s="89"/>
      <c r="C3" s="62" t="s">
        <v>138</v>
      </c>
      <c r="D3" s="62"/>
      <c r="E3" s="63"/>
      <c r="F3" s="63"/>
      <c r="G3" s="63"/>
      <c r="H3" s="63"/>
      <c r="I3" s="63"/>
      <c r="J3" s="63"/>
      <c r="K3" s="63"/>
      <c r="L3" s="85"/>
    </row>
    <row r="4" spans="1:25" ht="28" customHeight="1" x14ac:dyDescent="0.35">
      <c r="A4" s="88"/>
      <c r="B4" s="89"/>
      <c r="C4" s="62" t="s">
        <v>139</v>
      </c>
      <c r="D4" s="62"/>
      <c r="E4" s="63"/>
      <c r="F4" s="63"/>
      <c r="G4" s="61" t="s">
        <v>140</v>
      </c>
      <c r="H4" s="64"/>
      <c r="I4" s="64"/>
      <c r="J4" s="64"/>
      <c r="K4" s="64"/>
      <c r="L4" s="85"/>
    </row>
    <row r="5" spans="1:25" x14ac:dyDescent="0.35">
      <c r="A5" s="90"/>
      <c r="B5" s="91"/>
      <c r="C5" s="84"/>
      <c r="D5" s="84"/>
      <c r="E5" s="84"/>
      <c r="F5" s="84"/>
      <c r="G5" s="84"/>
      <c r="H5" s="84"/>
      <c r="I5" s="84"/>
      <c r="J5" s="84"/>
      <c r="K5" s="84"/>
      <c r="L5" s="85"/>
    </row>
    <row r="6" spans="1:25" s="9" customFormat="1" ht="44.25" customHeight="1" x14ac:dyDescent="0.3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5"/>
      <c r="N6" s="15"/>
      <c r="O6" s="15"/>
      <c r="P6" s="15"/>
      <c r="Q6" s="15"/>
      <c r="R6" s="18"/>
      <c r="S6" s="18"/>
    </row>
    <row r="7" spans="1:25" s="4" customFormat="1" ht="28.5" customHeight="1" x14ac:dyDescent="0.35">
      <c r="A7" s="6" t="s">
        <v>10</v>
      </c>
      <c r="B7" s="6" t="s">
        <v>1</v>
      </c>
      <c r="C7" s="6" t="s">
        <v>39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143</v>
      </c>
      <c r="L7" s="6" t="s">
        <v>5</v>
      </c>
      <c r="M7" s="16"/>
      <c r="N7" s="16"/>
      <c r="O7" s="16"/>
      <c r="P7" s="16"/>
      <c r="Q7" s="16"/>
      <c r="R7" s="19" t="s">
        <v>40</v>
      </c>
      <c r="S7" s="19"/>
      <c r="W7" s="4" t="s">
        <v>133</v>
      </c>
    </row>
    <row r="8" spans="1:25" ht="35.15" customHeight="1" x14ac:dyDescent="0.35">
      <c r="A8" s="8" t="s">
        <v>6</v>
      </c>
      <c r="B8" s="32"/>
      <c r="C8" s="33"/>
      <c r="D8" s="34"/>
      <c r="E8" s="33"/>
      <c r="F8" s="33"/>
      <c r="G8" s="33"/>
      <c r="H8" s="33"/>
      <c r="I8" s="33"/>
      <c r="J8" s="33"/>
      <c r="K8" s="33"/>
      <c r="L8" s="35"/>
      <c r="R8" s="20" t="str">
        <f xml:space="preserve"> CONCATENATE(B8," (",C8,")")</f>
        <v xml:space="preserve"> ()</v>
      </c>
      <c r="S8" s="20" t="str">
        <f>IF(R8=" ()","",IFERROR(VLOOKUP(R8,$B$41:$B$46,1,0),1))</f>
        <v/>
      </c>
      <c r="T8" s="3" t="str">
        <f>LEFT(S8,4)</f>
        <v/>
      </c>
      <c r="U8" s="3" t="str">
        <f>IF(T8="Nagy",$X$9,IF(T8="Kis ",$X$8,""))</f>
        <v/>
      </c>
      <c r="V8" s="3" t="str">
        <f>IF(U8="","",$Y$8)</f>
        <v/>
      </c>
      <c r="W8" s="4" t="str">
        <f>CONCATENATE($W$7," ",
UPPER(D8)," ",
E8)</f>
        <v xml:space="preserve">Hand Signed By  </v>
      </c>
      <c r="X8" s="21" t="s">
        <v>128</v>
      </c>
      <c r="Y8" s="3" t="s">
        <v>131</v>
      </c>
    </row>
    <row r="9" spans="1:25" ht="35.15" customHeight="1" x14ac:dyDescent="0.35">
      <c r="A9" s="8" t="s">
        <v>7</v>
      </c>
      <c r="B9" s="32"/>
      <c r="C9" s="33"/>
      <c r="D9" s="33"/>
      <c r="E9" s="33"/>
      <c r="F9" s="33"/>
      <c r="G9" s="33"/>
      <c r="H9" s="33"/>
      <c r="I9" s="38"/>
      <c r="J9" s="33"/>
      <c r="K9" s="33"/>
      <c r="L9" s="35"/>
      <c r="R9" s="20" t="str">
        <f xml:space="preserve"> CONCATENATE(B9," (",C9,")")</f>
        <v xml:space="preserve"> ()</v>
      </c>
      <c r="S9" s="20" t="str">
        <f>IF(R9=" ()","",IFERROR(VLOOKUP(R9,$B$41:$B$46,1,0),1))</f>
        <v/>
      </c>
      <c r="T9" s="3" t="str">
        <f t="shared" ref="T9:T37" si="0">LEFT(S9,4)</f>
        <v/>
      </c>
      <c r="U9" s="3" t="str">
        <f>IF(T9="Nagy",$X$9,IF(T9="Kis ",$X$8,""))</f>
        <v/>
      </c>
      <c r="V9" s="3" t="str">
        <f>IF(U9="","",$Y$8)</f>
        <v/>
      </c>
      <c r="W9" s="4" t="str">
        <f>CONCATENATE($W$7," ",
UPPER(D9)," ",
E9)</f>
        <v xml:space="preserve">Hand Signed By  </v>
      </c>
      <c r="X9" s="21" t="s">
        <v>129</v>
      </c>
    </row>
    <row r="10" spans="1:25" ht="35.15" customHeight="1" x14ac:dyDescent="0.35">
      <c r="A10" s="8" t="s">
        <v>8</v>
      </c>
      <c r="B10" s="32"/>
      <c r="C10" s="33"/>
      <c r="D10" s="33"/>
      <c r="E10" s="33"/>
      <c r="F10" s="33"/>
      <c r="G10" s="33"/>
      <c r="H10" s="33"/>
      <c r="I10" s="33"/>
      <c r="J10" s="38"/>
      <c r="K10" s="38"/>
      <c r="L10" s="35"/>
      <c r="R10" s="20" t="str">
        <f xml:space="preserve"> CONCATENATE(B10," (",C10,")")</f>
        <v xml:space="preserve"> ()</v>
      </c>
      <c r="S10" s="20" t="str">
        <f>IF(R10=" ()","",IFERROR(VLOOKUP(R10,$B$41:$B$46,1,0),1))</f>
        <v/>
      </c>
      <c r="T10" s="3" t="str">
        <f t="shared" si="0"/>
        <v/>
      </c>
      <c r="U10" s="3" t="str">
        <f>IF(T10="Nagy",$X$9,IF(T10="Kis ",$X$8,""))</f>
        <v/>
      </c>
      <c r="V10" s="3" t="str">
        <f>IF(U10="","",$Y$8)</f>
        <v/>
      </c>
      <c r="W10" s="4" t="str">
        <f>CONCATENATE($W$7," ",
UPPER(D10)," ",
E10)</f>
        <v xml:space="preserve">Hand Signed By  </v>
      </c>
    </row>
    <row r="11" spans="1:25" ht="35.15" customHeight="1" x14ac:dyDescent="0.35">
      <c r="A11" s="8" t="s">
        <v>9</v>
      </c>
      <c r="B11" s="32"/>
      <c r="C11" s="33"/>
      <c r="D11" s="33"/>
      <c r="E11" s="33"/>
      <c r="F11" s="33"/>
      <c r="G11" s="33"/>
      <c r="H11" s="33"/>
      <c r="I11" s="38"/>
      <c r="J11" s="38"/>
      <c r="K11" s="38"/>
      <c r="L11" s="35"/>
      <c r="R11" s="20" t="str">
        <f xml:space="preserve"> CONCATENATE(B11," (",C11,")")</f>
        <v xml:space="preserve"> ()</v>
      </c>
      <c r="S11" s="20" t="str">
        <f>IF(R11=" ()","",IFERROR(VLOOKUP(R11,$B$41:$B$46,1,0),1))</f>
        <v/>
      </c>
      <c r="T11" s="3" t="str">
        <f t="shared" si="0"/>
        <v/>
      </c>
      <c r="U11" s="3" t="str">
        <f>IF(T11="Nagy",$X$9,IF(T11="Kis ",$X$8,""))</f>
        <v/>
      </c>
      <c r="V11" s="3" t="str">
        <f>IF(U11="","",$Y$8)</f>
        <v/>
      </c>
      <c r="W11" s="4" t="str">
        <f>CONCATENATE($W$7," ",
UPPER(D11)," ",
E11)</f>
        <v xml:space="preserve">Hand Signed By  </v>
      </c>
    </row>
    <row r="12" spans="1:25" ht="35.15" customHeight="1" x14ac:dyDescent="0.35">
      <c r="A12" s="8" t="s">
        <v>11</v>
      </c>
      <c r="B12" s="32"/>
      <c r="C12" s="33"/>
      <c r="D12" s="33"/>
      <c r="E12" s="33"/>
      <c r="F12" s="36"/>
      <c r="G12" s="33"/>
      <c r="H12" s="33"/>
      <c r="I12" s="33"/>
      <c r="J12" s="33"/>
      <c r="K12" s="33"/>
      <c r="L12" s="35"/>
      <c r="R12" s="20" t="str">
        <f xml:space="preserve"> CONCATENATE(B12," (",C12,")")</f>
        <v xml:space="preserve"> ()</v>
      </c>
      <c r="S12" s="20" t="str">
        <f>IF(R12=" ()","",IFERROR(VLOOKUP(R12,$B$41:$B$46,1,0),1))</f>
        <v/>
      </c>
      <c r="T12" s="3" t="str">
        <f t="shared" si="0"/>
        <v/>
      </c>
      <c r="U12" s="3" t="str">
        <f>IF(T12="Nagy",$X$9,IF(T12="Kis ",$X$8,""))</f>
        <v/>
      </c>
      <c r="V12" s="3" t="str">
        <f>IF(U12="","",$Y$8)</f>
        <v/>
      </c>
      <c r="W12" s="4" t="str">
        <f>CONCATENATE($W$7," ",
UPPER(D12)," ",
E12)</f>
        <v xml:space="preserve">Hand Signed By  </v>
      </c>
    </row>
    <row r="13" spans="1:25" ht="35.15" customHeight="1" x14ac:dyDescent="0.35">
      <c r="A13" s="8" t="s">
        <v>12</v>
      </c>
      <c r="B13" s="32"/>
      <c r="C13" s="33"/>
      <c r="D13" s="34"/>
      <c r="E13" s="33"/>
      <c r="F13" s="36"/>
      <c r="G13" s="36"/>
      <c r="H13" s="33"/>
      <c r="I13" s="33"/>
      <c r="J13" s="33"/>
      <c r="K13" s="33"/>
      <c r="L13" s="35"/>
      <c r="R13" s="20" t="str">
        <f xml:space="preserve"> CONCATENATE(B13," (",C13,")")</f>
        <v xml:space="preserve"> ()</v>
      </c>
      <c r="S13" s="20" t="str">
        <f>IF(R13=" ()","",IFERROR(VLOOKUP(R13,$B$41:$B$46,1,0),1))</f>
        <v/>
      </c>
      <c r="T13" s="3" t="str">
        <f t="shared" si="0"/>
        <v/>
      </c>
      <c r="U13" s="3" t="str">
        <f>IF(T13="Nagy",$X$9,IF(T13="Kis ",$X$8,""))</f>
        <v/>
      </c>
      <c r="V13" s="3" t="str">
        <f>IF(U13="","",$Y$8)</f>
        <v/>
      </c>
      <c r="W13" s="4" t="str">
        <f>CONCATENATE($W$7," ",
UPPER(D13)," ",
E13)</f>
        <v xml:space="preserve">Hand Signed By  </v>
      </c>
    </row>
    <row r="14" spans="1:25" ht="35.15" customHeight="1" x14ac:dyDescent="0.35">
      <c r="A14" s="8" t="s">
        <v>13</v>
      </c>
      <c r="B14" s="32"/>
      <c r="C14" s="33"/>
      <c r="D14" s="34"/>
      <c r="E14" s="35"/>
      <c r="F14" s="36"/>
      <c r="G14" s="33"/>
      <c r="H14" s="33"/>
      <c r="I14" s="33"/>
      <c r="J14" s="38"/>
      <c r="K14" s="38"/>
      <c r="L14" s="35"/>
      <c r="R14" s="20" t="str">
        <f xml:space="preserve"> CONCATENATE(B14," (",C14,")")</f>
        <v xml:space="preserve"> ()</v>
      </c>
      <c r="S14" s="20" t="str">
        <f>IF(R14=" ()","",IFERROR(VLOOKUP(R14,$B$41:$B$46,1,0),1))</f>
        <v/>
      </c>
      <c r="T14" s="3" t="str">
        <f t="shared" si="0"/>
        <v/>
      </c>
      <c r="U14" s="3" t="str">
        <f>IF(T14="Nagy",$X$9,IF(T14="Kis ",$X$8,""))</f>
        <v/>
      </c>
      <c r="V14" s="3" t="str">
        <f>IF(U14="","",$Y$8)</f>
        <v/>
      </c>
      <c r="W14" s="4" t="str">
        <f>CONCATENATE($W$7," ",
UPPER(D14)," ",
E14)</f>
        <v xml:space="preserve">Hand Signed By  </v>
      </c>
    </row>
    <row r="15" spans="1:25" ht="35.15" customHeight="1" x14ac:dyDescent="0.35">
      <c r="A15" s="8" t="s">
        <v>14</v>
      </c>
      <c r="B15" s="32"/>
      <c r="C15" s="33"/>
      <c r="D15" s="34"/>
      <c r="E15" s="35"/>
      <c r="F15" s="33"/>
      <c r="G15" s="33"/>
      <c r="H15" s="33"/>
      <c r="I15" s="38"/>
      <c r="J15" s="33"/>
      <c r="K15" s="33"/>
      <c r="L15" s="35"/>
      <c r="R15" s="20" t="str">
        <f xml:space="preserve"> CONCATENATE(B15," (",C15,")")</f>
        <v xml:space="preserve"> ()</v>
      </c>
      <c r="S15" s="20" t="str">
        <f>IF(R15=" ()","",IFERROR(VLOOKUP(R15,$B$41:$B$46,1,0),1))</f>
        <v/>
      </c>
      <c r="T15" s="3" t="str">
        <f t="shared" si="0"/>
        <v/>
      </c>
      <c r="U15" s="3" t="str">
        <f>IF(T15="Nagy",$X$9,IF(T15="Kis ",$X$8,""))</f>
        <v/>
      </c>
      <c r="V15" s="3" t="str">
        <f>IF(U15="","",$Y$8)</f>
        <v/>
      </c>
      <c r="W15" s="4" t="str">
        <f>CONCATENATE($W$7," ",
UPPER(D15)," ",
E15)</f>
        <v xml:space="preserve">Hand Signed By  </v>
      </c>
    </row>
    <row r="16" spans="1:25" ht="35.15" customHeight="1" x14ac:dyDescent="0.35">
      <c r="A16" s="8" t="s">
        <v>15</v>
      </c>
      <c r="B16" s="32"/>
      <c r="C16" s="33"/>
      <c r="D16" s="34"/>
      <c r="E16" s="35"/>
      <c r="F16" s="33"/>
      <c r="G16" s="33"/>
      <c r="H16" s="33"/>
      <c r="I16" s="33"/>
      <c r="J16" s="33"/>
      <c r="K16" s="33"/>
      <c r="L16" s="35"/>
      <c r="R16" s="20" t="str">
        <f xml:space="preserve"> CONCATENATE(B16," (",C16,")")</f>
        <v xml:space="preserve"> ()</v>
      </c>
      <c r="S16" s="20" t="str">
        <f>IF(R16=" ()","",IFERROR(VLOOKUP(R16,$B$41:$B$46,1,0),1))</f>
        <v/>
      </c>
      <c r="T16" s="3" t="str">
        <f t="shared" si="0"/>
        <v/>
      </c>
      <c r="U16" s="3" t="str">
        <f>IF(T16="Nagy",$X$9,IF(T16="Kis ",$X$8,""))</f>
        <v/>
      </c>
      <c r="V16" s="3" t="str">
        <f>IF(U16="","",$Y$8)</f>
        <v/>
      </c>
      <c r="W16" s="4" t="str">
        <f>CONCATENATE($W$7," ",
UPPER(D16)," ",
E16)</f>
        <v xml:space="preserve">Hand Signed By  </v>
      </c>
    </row>
    <row r="17" spans="1:23" ht="35.15" customHeight="1" x14ac:dyDescent="0.35">
      <c r="A17" s="8" t="s">
        <v>16</v>
      </c>
      <c r="B17" s="32"/>
      <c r="C17" s="33"/>
      <c r="D17" s="34"/>
      <c r="E17" s="33"/>
      <c r="F17" s="33"/>
      <c r="G17" s="33"/>
      <c r="H17" s="33"/>
      <c r="I17" s="33"/>
      <c r="J17" s="33"/>
      <c r="K17" s="33"/>
      <c r="L17" s="35"/>
      <c r="R17" s="20" t="str">
        <f xml:space="preserve"> CONCATENATE(B17," (",C17,")")</f>
        <v xml:space="preserve"> ()</v>
      </c>
      <c r="S17" s="20" t="str">
        <f>IF(R17=" ()","",IFERROR(VLOOKUP(R17,$B$41:$B$46,1,0),1))</f>
        <v/>
      </c>
      <c r="T17" s="3" t="str">
        <f t="shared" si="0"/>
        <v/>
      </c>
      <c r="U17" s="3" t="str">
        <f>IF(T17="Nagy",$X$9,IF(T17="Kis ",$X$8,""))</f>
        <v/>
      </c>
      <c r="V17" s="3" t="str">
        <f>IF(U17="","",$Y$8)</f>
        <v/>
      </c>
      <c r="W17" s="4" t="str">
        <f>CONCATENATE($W$7," ",
UPPER(D17)," ",
E17)</f>
        <v xml:space="preserve">Hand Signed By  </v>
      </c>
    </row>
    <row r="18" spans="1:23" ht="35.15" customHeight="1" x14ac:dyDescent="0.35">
      <c r="A18" s="8" t="s">
        <v>17</v>
      </c>
      <c r="B18" s="32"/>
      <c r="C18" s="33"/>
      <c r="D18" s="34"/>
      <c r="E18" s="35"/>
      <c r="F18" s="39"/>
      <c r="G18" s="33"/>
      <c r="H18" s="33"/>
      <c r="I18" s="33"/>
      <c r="J18" s="33"/>
      <c r="K18" s="33"/>
      <c r="L18" s="35"/>
      <c r="R18" s="20" t="str">
        <f xml:space="preserve"> CONCATENATE(B18," (",C18,")")</f>
        <v xml:space="preserve"> ()</v>
      </c>
      <c r="S18" s="20" t="str">
        <f>IF(R18=" ()","",IFERROR(VLOOKUP(R18,$B$41:$B$46,1,0),1))</f>
        <v/>
      </c>
      <c r="T18" s="3" t="str">
        <f t="shared" si="0"/>
        <v/>
      </c>
      <c r="U18" s="3" t="str">
        <f>IF(T18="Nagy",$X$9,IF(T18="Kis ",$X$8,""))</f>
        <v/>
      </c>
      <c r="V18" s="3" t="str">
        <f>IF(U18="","",$Y$8)</f>
        <v/>
      </c>
      <c r="W18" s="4" t="str">
        <f>CONCATENATE($W$7," ",
UPPER(D18)," ",
E18)</f>
        <v xml:space="preserve">Hand Signed By  </v>
      </c>
    </row>
    <row r="19" spans="1:23" ht="35.15" customHeight="1" x14ac:dyDescent="0.35">
      <c r="A19" s="8" t="s">
        <v>18</v>
      </c>
      <c r="B19" s="32"/>
      <c r="C19" s="33"/>
      <c r="D19" s="34"/>
      <c r="E19" s="33"/>
      <c r="F19" s="33"/>
      <c r="G19" s="33"/>
      <c r="H19" s="33"/>
      <c r="I19" s="33"/>
      <c r="J19" s="33"/>
      <c r="K19" s="33"/>
      <c r="L19" s="35"/>
      <c r="R19" s="20" t="str">
        <f xml:space="preserve"> CONCATENATE(B19," (",C19,")")</f>
        <v xml:space="preserve"> ()</v>
      </c>
      <c r="S19" s="20" t="str">
        <f>IF(R19=" ()","",IFERROR(VLOOKUP(R19,$B$41:$B$46,1,0),1))</f>
        <v/>
      </c>
      <c r="T19" s="3" t="str">
        <f t="shared" si="0"/>
        <v/>
      </c>
      <c r="U19" s="3" t="str">
        <f>IF(T19="Nagy",$X$9,IF(T19="Kis ",$X$8,""))</f>
        <v/>
      </c>
      <c r="V19" s="3" t="str">
        <f>IF(U19="","",$Y$8)</f>
        <v/>
      </c>
      <c r="W19" s="4" t="str">
        <f>CONCATENATE($W$7," ",
UPPER(D19)," ",
E19)</f>
        <v xml:space="preserve">Hand Signed By  </v>
      </c>
    </row>
    <row r="20" spans="1:23" ht="35.15" customHeight="1" x14ac:dyDescent="0.35">
      <c r="A20" s="8" t="s">
        <v>19</v>
      </c>
      <c r="B20" s="32"/>
      <c r="C20" s="33"/>
      <c r="D20" s="34"/>
      <c r="E20" s="35"/>
      <c r="F20" s="36"/>
      <c r="G20" s="33"/>
      <c r="H20" s="33"/>
      <c r="I20" s="33"/>
      <c r="J20" s="33"/>
      <c r="K20" s="33"/>
      <c r="L20" s="35"/>
      <c r="R20" s="20" t="str">
        <f xml:space="preserve"> CONCATENATE(B20," (",C20,")")</f>
        <v xml:space="preserve"> ()</v>
      </c>
      <c r="S20" s="20" t="str">
        <f>IF(R20=" ()","",IFERROR(VLOOKUP(R20,$B$41:$B$46,1,0),1))</f>
        <v/>
      </c>
      <c r="T20" s="3" t="str">
        <f t="shared" si="0"/>
        <v/>
      </c>
      <c r="U20" s="3" t="str">
        <f>IF(T20="Nagy",$X$9,IF(T20="Kis ",$X$8,""))</f>
        <v/>
      </c>
      <c r="V20" s="3" t="str">
        <f>IF(U20="","",$Y$8)</f>
        <v/>
      </c>
      <c r="W20" s="4" t="str">
        <f>CONCATENATE($W$7," ",
UPPER(D20)," ",
E20)</f>
        <v xml:space="preserve">Hand Signed By  </v>
      </c>
    </row>
    <row r="21" spans="1:23" ht="35.15" customHeight="1" x14ac:dyDescent="0.35">
      <c r="A21" s="8" t="s">
        <v>20</v>
      </c>
      <c r="B21" s="32"/>
      <c r="C21" s="33"/>
      <c r="D21" s="34"/>
      <c r="E21" s="35"/>
      <c r="F21" s="33"/>
      <c r="G21" s="33"/>
      <c r="H21" s="33"/>
      <c r="I21" s="33"/>
      <c r="J21" s="33"/>
      <c r="K21" s="33"/>
      <c r="L21" s="35"/>
      <c r="R21" s="20" t="str">
        <f xml:space="preserve"> CONCATENATE(B21," (",C21,")")</f>
        <v xml:space="preserve"> ()</v>
      </c>
      <c r="S21" s="20" t="str">
        <f>IF(R21=" ()","",IFERROR(VLOOKUP(R21,$B$41:$B$46,1,0),1))</f>
        <v/>
      </c>
      <c r="T21" s="3" t="str">
        <f t="shared" si="0"/>
        <v/>
      </c>
      <c r="U21" s="3" t="str">
        <f>IF(T21="Nagy",$X$9,IF(T21="Kis ",$X$8,""))</f>
        <v/>
      </c>
      <c r="V21" s="3" t="str">
        <f>IF(U21="","",$Y$8)</f>
        <v/>
      </c>
      <c r="W21" s="4" t="str">
        <f>CONCATENATE($W$7," ",
UPPER(D21)," ",
E21)</f>
        <v xml:space="preserve">Hand Signed By  </v>
      </c>
    </row>
    <row r="22" spans="1:23" ht="35.15" customHeight="1" x14ac:dyDescent="0.35">
      <c r="A22" s="8" t="s">
        <v>21</v>
      </c>
      <c r="B22" s="32"/>
      <c r="C22" s="33"/>
      <c r="D22" s="34"/>
      <c r="E22" s="35"/>
      <c r="F22" s="33"/>
      <c r="G22" s="33"/>
      <c r="H22" s="33"/>
      <c r="I22" s="33"/>
      <c r="J22" s="33"/>
      <c r="K22" s="33"/>
      <c r="L22" s="35"/>
      <c r="R22" s="20" t="str">
        <f xml:space="preserve"> CONCATENATE(B22," (",C22,")")</f>
        <v xml:space="preserve"> ()</v>
      </c>
      <c r="S22" s="20" t="str">
        <f>IF(R22=" ()","",IFERROR(VLOOKUP(R22,$B$41:$B$46,1,0),1))</f>
        <v/>
      </c>
      <c r="T22" s="3" t="str">
        <f t="shared" si="0"/>
        <v/>
      </c>
      <c r="U22" s="3" t="str">
        <f>IF(T22="Nagy",$X$9,IF(T22="Kis ",$X$8,""))</f>
        <v/>
      </c>
      <c r="V22" s="3" t="str">
        <f>IF(U22="","",$Y$8)</f>
        <v/>
      </c>
      <c r="W22" s="4" t="str">
        <f>CONCATENATE($W$7," ",
UPPER(D22)," ",
E22)</f>
        <v xml:space="preserve">Hand Signed By  </v>
      </c>
    </row>
    <row r="23" spans="1:23" ht="35.15" hidden="1" customHeight="1" x14ac:dyDescent="0.35">
      <c r="A23" s="8" t="s">
        <v>22</v>
      </c>
      <c r="B23" s="32"/>
      <c r="C23" s="33"/>
      <c r="D23" s="34"/>
      <c r="E23" s="35"/>
      <c r="F23" s="33"/>
      <c r="G23" s="33"/>
      <c r="H23" s="33"/>
      <c r="I23" s="38"/>
      <c r="J23" s="33"/>
      <c r="K23" s="33"/>
      <c r="L23" s="35"/>
      <c r="R23" s="20" t="str">
        <f xml:space="preserve"> CONCATENATE(B23," (",C23,")")</f>
        <v xml:space="preserve"> ()</v>
      </c>
      <c r="S23" s="20" t="str">
        <f>IF(R23=" ()","",IFERROR(VLOOKUP(R23,$B$41:$B$46,1,0),1))</f>
        <v/>
      </c>
      <c r="T23" s="3" t="str">
        <f t="shared" si="0"/>
        <v/>
      </c>
      <c r="U23" s="3" t="str">
        <f>IF(T23="Nagy",$X$9,IF(T23="Kis ",$X$8,""))</f>
        <v/>
      </c>
      <c r="V23" s="3" t="str">
        <f>IF(U23="","",$Y$8)</f>
        <v/>
      </c>
      <c r="W23" s="4" t="str">
        <f>CONCATENATE($W$7," ",
UPPER(D23)," ",
E23)</f>
        <v xml:space="preserve">Hand Signed By  </v>
      </c>
    </row>
    <row r="24" spans="1:23" ht="35.15" hidden="1" customHeight="1" x14ac:dyDescent="0.35">
      <c r="A24" s="8" t="s">
        <v>23</v>
      </c>
      <c r="B24" s="32"/>
      <c r="C24" s="33"/>
      <c r="D24" s="33"/>
      <c r="E24" s="33"/>
      <c r="F24" s="33"/>
      <c r="G24" s="33"/>
      <c r="H24" s="33"/>
      <c r="I24" s="38"/>
      <c r="J24" s="33"/>
      <c r="K24" s="33"/>
      <c r="L24" s="35"/>
      <c r="R24" s="20" t="str">
        <f xml:space="preserve"> CONCATENATE(B24," (",C24,")")</f>
        <v xml:space="preserve"> ()</v>
      </c>
      <c r="S24" s="20" t="str">
        <f>IF(R24=" ()","",IFERROR(VLOOKUP(R24,$B$41:$B$46,1,0),1))</f>
        <v/>
      </c>
      <c r="T24" s="3" t="str">
        <f t="shared" si="0"/>
        <v/>
      </c>
      <c r="U24" s="3" t="str">
        <f>IF(T24="Nagy",$X$9,IF(T24="Kis ",$X$8,""))</f>
        <v/>
      </c>
      <c r="V24" s="3" t="str">
        <f>IF(U24="","",$Y$8)</f>
        <v/>
      </c>
      <c r="W24" s="4" t="str">
        <f>CONCATENATE($W$7," ",
UPPER(D24)," ",
E24)</f>
        <v xml:space="preserve">Hand Signed By  </v>
      </c>
    </row>
    <row r="25" spans="1:23" ht="35.15" hidden="1" customHeight="1" x14ac:dyDescent="0.35">
      <c r="A25" s="8" t="s">
        <v>24</v>
      </c>
      <c r="B25" s="32"/>
      <c r="C25" s="33"/>
      <c r="D25" s="33"/>
      <c r="E25" s="33"/>
      <c r="F25" s="37"/>
      <c r="G25" s="33"/>
      <c r="H25" s="33"/>
      <c r="I25" s="33"/>
      <c r="J25" s="33"/>
      <c r="K25" s="33"/>
      <c r="L25" s="35"/>
      <c r="R25" s="20" t="str">
        <f xml:space="preserve"> CONCATENATE(B25," (",C25,")")</f>
        <v xml:space="preserve"> ()</v>
      </c>
      <c r="S25" s="20" t="str">
        <f>IF(R25=" ()","",IFERROR(VLOOKUP(R25,$B$41:$B$46,1,0),1))</f>
        <v/>
      </c>
      <c r="T25" s="3" t="str">
        <f t="shared" si="0"/>
        <v/>
      </c>
      <c r="U25" s="3" t="str">
        <f>IF(T25="Nagy",$X$9,IF(T25="Kis ",$X$8,""))</f>
        <v/>
      </c>
      <c r="V25" s="3" t="str">
        <f>IF(U25="","",$Y$8)</f>
        <v/>
      </c>
      <c r="W25" s="4" t="str">
        <f>CONCATENATE($W$7," ",
UPPER(D25)," ",
E25)</f>
        <v xml:space="preserve">Hand Signed By  </v>
      </c>
    </row>
    <row r="26" spans="1:23" ht="35.15" hidden="1" customHeight="1" x14ac:dyDescent="0.35">
      <c r="A26" s="8" t="s">
        <v>25</v>
      </c>
      <c r="B26" s="32"/>
      <c r="C26" s="33"/>
      <c r="D26" s="34"/>
      <c r="E26" s="33"/>
      <c r="F26" s="36"/>
      <c r="G26" s="33"/>
      <c r="H26" s="33"/>
      <c r="I26" s="33"/>
      <c r="J26" s="33"/>
      <c r="K26" s="33"/>
      <c r="L26" s="35"/>
      <c r="R26" s="20" t="str">
        <f xml:space="preserve"> CONCATENATE(B26," (",C26,")")</f>
        <v xml:space="preserve"> ()</v>
      </c>
      <c r="S26" s="20" t="str">
        <f>IF(R26=" ()","",IFERROR(VLOOKUP(R26,$B$41:$B$46,1,0),1))</f>
        <v/>
      </c>
      <c r="T26" s="3" t="str">
        <f t="shared" si="0"/>
        <v/>
      </c>
      <c r="U26" s="3" t="str">
        <f>IF(T26="Nagy",$X$9,IF(T26="Kis ",$X$8,""))</f>
        <v/>
      </c>
      <c r="V26" s="3" t="str">
        <f>IF(U26="","",$Y$8)</f>
        <v/>
      </c>
      <c r="W26" s="4" t="str">
        <f>CONCATENATE($W$7," ",
UPPER(D26)," ",
E26)</f>
        <v xml:space="preserve">Hand Signed By  </v>
      </c>
    </row>
    <row r="27" spans="1:23" ht="35.15" hidden="1" customHeight="1" x14ac:dyDescent="0.35">
      <c r="A27" s="8" t="s">
        <v>26</v>
      </c>
      <c r="B27" s="32"/>
      <c r="C27" s="33"/>
      <c r="D27" s="33"/>
      <c r="E27" s="33"/>
      <c r="F27" s="37"/>
      <c r="G27" s="33"/>
      <c r="H27" s="33"/>
      <c r="I27" s="33"/>
      <c r="J27" s="33"/>
      <c r="K27" s="33"/>
      <c r="L27" s="35"/>
      <c r="R27" s="20" t="str">
        <f xml:space="preserve"> CONCATENATE(B27," (",C27,")")</f>
        <v xml:space="preserve"> ()</v>
      </c>
      <c r="S27" s="20" t="str">
        <f>IF(R27=" ()","",IFERROR(VLOOKUP(R27,$B$41:$B$46,1,0),1))</f>
        <v/>
      </c>
      <c r="T27" s="3" t="str">
        <f t="shared" si="0"/>
        <v/>
      </c>
      <c r="U27" s="3" t="str">
        <f>IF(T27="Nagy",$X$9,IF(T27="Kis ",$X$8,""))</f>
        <v/>
      </c>
      <c r="V27" s="3" t="str">
        <f>IF(U27="","",$Y$8)</f>
        <v/>
      </c>
      <c r="W27" s="4"/>
    </row>
    <row r="28" spans="1:23" ht="35.15" hidden="1" customHeight="1" x14ac:dyDescent="0.35">
      <c r="A28" s="8" t="s">
        <v>27</v>
      </c>
      <c r="B28" s="32"/>
      <c r="C28" s="33"/>
      <c r="D28" s="33"/>
      <c r="E28" s="33"/>
      <c r="F28" s="37"/>
      <c r="G28" s="33"/>
      <c r="H28" s="33"/>
      <c r="I28" s="33"/>
      <c r="J28" s="33"/>
      <c r="K28" s="33"/>
      <c r="L28" s="35"/>
      <c r="R28" s="20" t="str">
        <f xml:space="preserve"> CONCATENATE(B28," (",C28,")")</f>
        <v xml:space="preserve"> ()</v>
      </c>
      <c r="S28" s="20" t="str">
        <f>IF(R28=" ()","",IFERROR(VLOOKUP(R28,$B$41:$B$46,1,0),1))</f>
        <v/>
      </c>
      <c r="T28" s="3" t="str">
        <f t="shared" si="0"/>
        <v/>
      </c>
      <c r="U28" s="3" t="str">
        <f>IF(T28="Nagy",$X$9,IF(T28="Kis ",$X$8,""))</f>
        <v/>
      </c>
      <c r="V28" s="3" t="str">
        <f>IF(U28="","",$Y$8)</f>
        <v/>
      </c>
      <c r="W28" s="4"/>
    </row>
    <row r="29" spans="1:23" ht="35.15" hidden="1" customHeight="1" x14ac:dyDescent="0.35">
      <c r="A29" s="8" t="s">
        <v>28</v>
      </c>
      <c r="B29" s="32"/>
      <c r="C29" s="33"/>
      <c r="D29" s="33"/>
      <c r="E29" s="33"/>
      <c r="F29" s="37"/>
      <c r="G29" s="33"/>
      <c r="H29" s="33"/>
      <c r="I29" s="33"/>
      <c r="J29" s="33"/>
      <c r="K29" s="33"/>
      <c r="L29" s="35"/>
      <c r="R29" s="20" t="str">
        <f xml:space="preserve"> CONCATENATE(B29," (",C29,")")</f>
        <v xml:space="preserve"> ()</v>
      </c>
      <c r="S29" s="20" t="str">
        <f>IF(R29=" ()","",IFERROR(VLOOKUP(R29,$B$41:$B$46,1,0),1))</f>
        <v/>
      </c>
      <c r="T29" s="3" t="str">
        <f t="shared" si="0"/>
        <v/>
      </c>
      <c r="U29" s="3" t="str">
        <f>IF(T29="Nagy",$X$9,IF(T29="Kis ",$X$8,""))</f>
        <v/>
      </c>
      <c r="V29" s="3" t="str">
        <f>IF(U29="","",$Y$8)</f>
        <v/>
      </c>
      <c r="W29" s="4"/>
    </row>
    <row r="30" spans="1:23" ht="35.15" hidden="1" customHeight="1" x14ac:dyDescent="0.35">
      <c r="A30" s="8" t="s">
        <v>29</v>
      </c>
      <c r="B30" s="32"/>
      <c r="C30" s="33"/>
      <c r="D30" s="33"/>
      <c r="E30" s="33"/>
      <c r="F30" s="37"/>
      <c r="G30" s="33"/>
      <c r="H30" s="33"/>
      <c r="I30" s="33"/>
      <c r="J30" s="33"/>
      <c r="K30" s="33"/>
      <c r="L30" s="35"/>
      <c r="R30" s="20" t="str">
        <f xml:space="preserve"> CONCATENATE(B30," (",C30,")")</f>
        <v xml:space="preserve"> ()</v>
      </c>
      <c r="S30" s="20" t="str">
        <f>IF(R30=" ()","",IFERROR(VLOOKUP(R30,$B$41:$B$46,1,0),1))</f>
        <v/>
      </c>
      <c r="T30" s="3" t="str">
        <f t="shared" si="0"/>
        <v/>
      </c>
      <c r="U30" s="3" t="str">
        <f>IF(T30="Nagy",$X$9,IF(T30="Kis ",$X$8,""))</f>
        <v/>
      </c>
      <c r="V30" s="3" t="str">
        <f>IF(U30="","",$Y$8)</f>
        <v/>
      </c>
      <c r="W30" s="4"/>
    </row>
    <row r="31" spans="1:23" ht="35.15" hidden="1" customHeight="1" x14ac:dyDescent="0.35">
      <c r="A31" s="8" t="s">
        <v>30</v>
      </c>
      <c r="B31" s="32"/>
      <c r="C31" s="33"/>
      <c r="D31" s="33"/>
      <c r="E31" s="33"/>
      <c r="F31" s="37"/>
      <c r="G31" s="33"/>
      <c r="H31" s="33"/>
      <c r="I31" s="33"/>
      <c r="J31" s="33"/>
      <c r="K31" s="33"/>
      <c r="L31" s="35"/>
      <c r="R31" s="20" t="str">
        <f xml:space="preserve"> CONCATENATE(B31," (",C31,")")</f>
        <v xml:space="preserve"> ()</v>
      </c>
      <c r="S31" s="20" t="str">
        <f>IF(R31=" ()","",IFERROR(VLOOKUP(R31,$B$41:$B$46,1,0),1))</f>
        <v/>
      </c>
      <c r="T31" s="3" t="str">
        <f t="shared" si="0"/>
        <v/>
      </c>
      <c r="U31" s="3" t="str">
        <f>IF(T31="Nagy",$X$9,IF(T31="Kis ",$X$8,""))</f>
        <v/>
      </c>
      <c r="V31" s="3" t="str">
        <f>IF(U31="","",$Y$8)</f>
        <v/>
      </c>
      <c r="W31" s="4"/>
    </row>
    <row r="32" spans="1:23" ht="35.15" hidden="1" customHeight="1" x14ac:dyDescent="0.35">
      <c r="A32" s="8" t="s">
        <v>31</v>
      </c>
      <c r="B32" s="32"/>
      <c r="C32" s="33"/>
      <c r="D32" s="33"/>
      <c r="E32" s="33"/>
      <c r="F32" s="37"/>
      <c r="G32" s="33"/>
      <c r="H32" s="33"/>
      <c r="I32" s="33"/>
      <c r="J32" s="33"/>
      <c r="K32" s="33"/>
      <c r="L32" s="35"/>
      <c r="R32" s="20" t="str">
        <f xml:space="preserve"> CONCATENATE(B32," (",C32,")")</f>
        <v xml:space="preserve"> ()</v>
      </c>
      <c r="S32" s="20" t="str">
        <f>IF(R32=" ()","",IFERROR(VLOOKUP(R32,$B$41:$B$46,1,0),1))</f>
        <v/>
      </c>
      <c r="T32" s="3" t="str">
        <f t="shared" si="0"/>
        <v/>
      </c>
      <c r="U32" s="3" t="str">
        <f>IF(T32="Nagy",$X$9,IF(T32="Kis ",$X$8,""))</f>
        <v/>
      </c>
      <c r="V32" s="3" t="str">
        <f>IF(U32="","",$Y$8)</f>
        <v/>
      </c>
      <c r="W32" s="4"/>
    </row>
    <row r="33" spans="1:23" ht="35.15" hidden="1" customHeight="1" x14ac:dyDescent="0.35">
      <c r="A33" s="8" t="s">
        <v>32</v>
      </c>
      <c r="B33" s="32"/>
      <c r="C33" s="33"/>
      <c r="D33" s="33"/>
      <c r="E33" s="33"/>
      <c r="F33" s="37"/>
      <c r="G33" s="33"/>
      <c r="H33" s="33"/>
      <c r="I33" s="33"/>
      <c r="J33" s="33"/>
      <c r="K33" s="33"/>
      <c r="L33" s="35"/>
      <c r="R33" s="20" t="str">
        <f xml:space="preserve"> CONCATENATE(B33," (",C33,")")</f>
        <v xml:space="preserve"> ()</v>
      </c>
      <c r="S33" s="20" t="str">
        <f>IF(R33=" ()","",IFERROR(VLOOKUP(R33,$B$41:$B$46,1,0),1))</f>
        <v/>
      </c>
      <c r="T33" s="3" t="str">
        <f t="shared" si="0"/>
        <v/>
      </c>
      <c r="U33" s="3" t="str">
        <f>IF(T33="Nagy",$X$9,IF(T33="Kis ",$X$8,""))</f>
        <v/>
      </c>
      <c r="V33" s="3" t="str">
        <f>IF(U33="","",$Y$8)</f>
        <v/>
      </c>
      <c r="W33" s="4"/>
    </row>
    <row r="34" spans="1:23" ht="35.15" hidden="1" customHeight="1" x14ac:dyDescent="0.35">
      <c r="A34" s="8" t="s">
        <v>33</v>
      </c>
      <c r="B34" s="32"/>
      <c r="C34" s="33"/>
      <c r="D34" s="33"/>
      <c r="E34" s="33"/>
      <c r="F34" s="37"/>
      <c r="G34" s="33"/>
      <c r="H34" s="33"/>
      <c r="I34" s="33"/>
      <c r="J34" s="33"/>
      <c r="K34" s="33"/>
      <c r="L34" s="35"/>
      <c r="R34" s="20" t="str">
        <f xml:space="preserve"> CONCATENATE(B34," (",C34,")")</f>
        <v xml:space="preserve"> ()</v>
      </c>
      <c r="S34" s="20" t="str">
        <f>IF(R34=" ()","",IFERROR(VLOOKUP(R34,$B$41:$B$46,1,0),1))</f>
        <v/>
      </c>
      <c r="T34" s="3" t="str">
        <f t="shared" si="0"/>
        <v/>
      </c>
      <c r="U34" s="3" t="str">
        <f>IF(T34="Nagy",$X$9,IF(T34="Kis ",$X$8,""))</f>
        <v/>
      </c>
      <c r="V34" s="3" t="str">
        <f>IF(U34="","",$Y$8)</f>
        <v/>
      </c>
      <c r="W34" s="4"/>
    </row>
    <row r="35" spans="1:23" ht="35.15" hidden="1" customHeight="1" x14ac:dyDescent="0.35">
      <c r="A35" s="8" t="s">
        <v>34</v>
      </c>
      <c r="B35" s="32"/>
      <c r="C35" s="33"/>
      <c r="D35" s="33"/>
      <c r="E35" s="33"/>
      <c r="F35" s="37"/>
      <c r="G35" s="33"/>
      <c r="H35" s="33"/>
      <c r="I35" s="33"/>
      <c r="J35" s="33"/>
      <c r="K35" s="33"/>
      <c r="L35" s="35"/>
      <c r="R35" s="20" t="str">
        <f xml:space="preserve"> CONCATENATE(B35," (",C35,")")</f>
        <v xml:space="preserve"> ()</v>
      </c>
      <c r="S35" s="20" t="str">
        <f>IF(R35=" ()","",IFERROR(VLOOKUP(R35,$B$41:$B$46,1,0),1))</f>
        <v/>
      </c>
      <c r="T35" s="3" t="str">
        <f t="shared" si="0"/>
        <v/>
      </c>
      <c r="U35" s="3" t="str">
        <f>IF(T35="Nagy",$X$9,IF(T35="Kis ",$X$8,""))</f>
        <v/>
      </c>
      <c r="V35" s="3" t="str">
        <f>IF(U35="","",$Y$8)</f>
        <v/>
      </c>
      <c r="W35" s="4"/>
    </row>
    <row r="36" spans="1:23" ht="35.15" hidden="1" customHeight="1" x14ac:dyDescent="0.35">
      <c r="A36" s="8" t="s">
        <v>35</v>
      </c>
      <c r="B36" s="32"/>
      <c r="C36" s="33"/>
      <c r="D36" s="33"/>
      <c r="E36" s="33"/>
      <c r="F36" s="37"/>
      <c r="G36" s="33"/>
      <c r="H36" s="33"/>
      <c r="I36" s="33"/>
      <c r="J36" s="33"/>
      <c r="K36" s="33"/>
      <c r="L36" s="35"/>
      <c r="R36" s="20" t="str">
        <f xml:space="preserve"> CONCATENATE(B36," (",C36,")")</f>
        <v xml:space="preserve"> ()</v>
      </c>
      <c r="S36" s="20" t="str">
        <f>IF(R36=" ()","",IFERROR(VLOOKUP(R36,$B$41:$B$46,1,0),1))</f>
        <v/>
      </c>
      <c r="T36" s="3" t="str">
        <f t="shared" si="0"/>
        <v/>
      </c>
      <c r="U36" s="3" t="str">
        <f>IF(T36="Nagy",$X$9,IF(T36="Kis ",$X$8,""))</f>
        <v/>
      </c>
      <c r="V36" s="3" t="str">
        <f>IF(U36="","",$Y$8)</f>
        <v/>
      </c>
      <c r="W36" s="4"/>
    </row>
    <row r="37" spans="1:23" ht="35.15" hidden="1" customHeight="1" x14ac:dyDescent="0.35">
      <c r="A37" s="8" t="s">
        <v>36</v>
      </c>
      <c r="B37" s="32"/>
      <c r="C37" s="33"/>
      <c r="D37" s="33"/>
      <c r="E37" s="33"/>
      <c r="F37" s="37"/>
      <c r="G37" s="33"/>
      <c r="H37" s="33"/>
      <c r="I37" s="33"/>
      <c r="J37" s="33"/>
      <c r="K37" s="33"/>
      <c r="L37" s="35"/>
      <c r="R37" s="20" t="str">
        <f xml:space="preserve"> CONCATENATE(B37," (",C37,")")</f>
        <v xml:space="preserve"> ()</v>
      </c>
      <c r="S37" s="20" t="str">
        <f>IF(R37=" ()","",IFERROR(VLOOKUP(R37,$B$41:$B$46,1,0),1))</f>
        <v/>
      </c>
      <c r="T37" s="3" t="str">
        <f t="shared" si="0"/>
        <v/>
      </c>
      <c r="U37" s="3" t="str">
        <f>IF(T37="Nagy",$X$9,IF(T37="Kis ",$X$8,""))</f>
        <v/>
      </c>
      <c r="V37" s="3" t="str">
        <f>IF(U37="","",$Y$8)</f>
        <v/>
      </c>
      <c r="W37" s="4"/>
    </row>
    <row r="38" spans="1:23" ht="76" customHeight="1" x14ac:dyDescent="0.35">
      <c r="A38" s="65" t="s">
        <v>181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39" spans="1:23" ht="11.25" customHeight="1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1"/>
    </row>
    <row r="40" spans="1:23" x14ac:dyDescent="0.35">
      <c r="A40" s="42" t="s">
        <v>46</v>
      </c>
      <c r="B40" s="40" t="s">
        <v>43</v>
      </c>
      <c r="C40" s="40"/>
      <c r="D40" s="40" t="s">
        <v>44</v>
      </c>
      <c r="E40" s="40"/>
      <c r="F40" s="66" t="s">
        <v>141</v>
      </c>
      <c r="G40" s="67"/>
      <c r="H40" s="66" t="s">
        <v>46</v>
      </c>
      <c r="I40" s="67"/>
    </row>
    <row r="41" spans="1:23" x14ac:dyDescent="0.35">
      <c r="A41" s="43"/>
      <c r="B41" s="47" t="s">
        <v>135</v>
      </c>
      <c r="C41" s="48"/>
      <c r="D41" s="7">
        <f>COUNTIF(R:R,B41)</f>
        <v>0</v>
      </c>
      <c r="E41" s="7" t="s">
        <v>45</v>
      </c>
      <c r="F41" s="68">
        <v>65000</v>
      </c>
      <c r="G41" s="69" t="s">
        <v>142</v>
      </c>
      <c r="H41" s="77">
        <f>F41*D41</f>
        <v>0</v>
      </c>
      <c r="I41" s="78"/>
    </row>
    <row r="42" spans="1:23" x14ac:dyDescent="0.35">
      <c r="A42" s="43"/>
      <c r="B42" s="47" t="s">
        <v>136</v>
      </c>
      <c r="C42" s="48"/>
      <c r="D42" s="7">
        <f>COUNTIF(R:R,B42)</f>
        <v>0</v>
      </c>
      <c r="E42" s="7" t="s">
        <v>45</v>
      </c>
      <c r="F42" s="68">
        <v>65000</v>
      </c>
      <c r="G42" s="69" t="s">
        <v>142</v>
      </c>
      <c r="H42" s="77">
        <f t="shared" ref="H42:H46" si="1">F42*D42</f>
        <v>0</v>
      </c>
      <c r="I42" s="78"/>
    </row>
    <row r="43" spans="1:23" x14ac:dyDescent="0.35">
      <c r="A43" s="43"/>
      <c r="B43" s="47" t="s">
        <v>125</v>
      </c>
      <c r="C43" s="48"/>
      <c r="D43" s="7">
        <f>COUNTIF(R:R,B43)</f>
        <v>0</v>
      </c>
      <c r="E43" s="7" t="s">
        <v>45</v>
      </c>
      <c r="F43" s="72">
        <v>40000</v>
      </c>
      <c r="G43" s="73" t="s">
        <v>142</v>
      </c>
      <c r="H43" s="77">
        <f t="shared" si="1"/>
        <v>0</v>
      </c>
      <c r="I43" s="78"/>
    </row>
    <row r="44" spans="1:23" x14ac:dyDescent="0.35">
      <c r="A44" s="43"/>
      <c r="B44" s="47" t="s">
        <v>41</v>
      </c>
      <c r="C44" s="48"/>
      <c r="D44" s="7">
        <f>COUNTIF(R:R,B44)</f>
        <v>0</v>
      </c>
      <c r="E44" s="7" t="s">
        <v>45</v>
      </c>
      <c r="F44" s="72">
        <v>40000</v>
      </c>
      <c r="G44" s="73" t="s">
        <v>142</v>
      </c>
      <c r="H44" s="77">
        <f t="shared" si="1"/>
        <v>0</v>
      </c>
      <c r="I44" s="78"/>
    </row>
    <row r="45" spans="1:23" x14ac:dyDescent="0.35">
      <c r="A45" s="43"/>
      <c r="B45" s="47" t="s">
        <v>126</v>
      </c>
      <c r="C45" s="48"/>
      <c r="D45" s="7">
        <f>COUNTIF(R:R,B45)</f>
        <v>0</v>
      </c>
      <c r="E45" s="7" t="s">
        <v>45</v>
      </c>
      <c r="F45" s="72">
        <v>40000</v>
      </c>
      <c r="G45" s="73" t="s">
        <v>142</v>
      </c>
      <c r="H45" s="77">
        <f t="shared" si="1"/>
        <v>0</v>
      </c>
      <c r="I45" s="78"/>
    </row>
    <row r="46" spans="1:23" ht="15" thickBot="1" x14ac:dyDescent="0.4">
      <c r="A46" s="43"/>
      <c r="B46" s="47" t="s">
        <v>42</v>
      </c>
      <c r="C46" s="48"/>
      <c r="D46" s="7">
        <f>COUNTIF(R:R,B46)</f>
        <v>0</v>
      </c>
      <c r="E46" s="7" t="s">
        <v>45</v>
      </c>
      <c r="F46" s="70">
        <v>40000</v>
      </c>
      <c r="G46" s="71" t="s">
        <v>142</v>
      </c>
      <c r="H46" s="79">
        <f t="shared" si="1"/>
        <v>0</v>
      </c>
      <c r="I46" s="80"/>
    </row>
    <row r="47" spans="1:23" ht="16" thickBot="1" x14ac:dyDescent="0.4">
      <c r="A47" s="44"/>
      <c r="B47" s="45" t="str">
        <f>IF(D47="","",IF(D47&gt;0,"Nem jól lett kiválasztva a típus és szín! Csak a fenti 6 variációból lehet rendelni!",""))</f>
        <v/>
      </c>
      <c r="C47" s="46"/>
      <c r="D47" s="13" t="str">
        <f>(IF(SUMIF($S$8:$S$37,1,$S$8:$S$37)&gt;0,SUMIF($S$8:$S$37,1,$S$8:$S$37),""))</f>
        <v/>
      </c>
      <c r="E47" s="74" t="str">
        <f>IF(D47="","","db")</f>
        <v/>
      </c>
      <c r="F47" s="76" t="s">
        <v>46</v>
      </c>
      <c r="G47" s="75"/>
      <c r="H47" s="81">
        <f>SUM(H41:I46)</f>
        <v>0</v>
      </c>
      <c r="I47" s="82"/>
    </row>
    <row r="48" spans="1:23" x14ac:dyDescent="0.35">
      <c r="H48" s="83"/>
      <c r="I48" s="83"/>
    </row>
  </sheetData>
  <sheetProtection formatCells="0" formatColumns="0" formatRows="0" autoFilter="0"/>
  <autoFilter ref="A7:L37" xr:uid="{00000000-0001-0000-0000-000000000000}"/>
  <mergeCells count="30">
    <mergeCell ref="F47:G47"/>
    <mergeCell ref="H47:I47"/>
    <mergeCell ref="E2:K2"/>
    <mergeCell ref="E3:K3"/>
    <mergeCell ref="H4:K4"/>
    <mergeCell ref="A1:B5"/>
    <mergeCell ref="A38:L38"/>
    <mergeCell ref="F40:G40"/>
    <mergeCell ref="H40:I40"/>
    <mergeCell ref="H41:I41"/>
    <mergeCell ref="E4:F4"/>
    <mergeCell ref="C2:D2"/>
    <mergeCell ref="C3:D3"/>
    <mergeCell ref="C4:D4"/>
    <mergeCell ref="D40:E40"/>
    <mergeCell ref="B40:C40"/>
    <mergeCell ref="A6:L6"/>
    <mergeCell ref="A40:A47"/>
    <mergeCell ref="B47:C47"/>
    <mergeCell ref="B46:C46"/>
    <mergeCell ref="B45:C45"/>
    <mergeCell ref="B44:C44"/>
    <mergeCell ref="B43:C43"/>
    <mergeCell ref="B42:C42"/>
    <mergeCell ref="B41:C41"/>
    <mergeCell ref="H42:I42"/>
    <mergeCell ref="H43:I43"/>
    <mergeCell ref="H44:I44"/>
    <mergeCell ref="H45:I45"/>
    <mergeCell ref="H46:I46"/>
  </mergeCells>
  <phoneticPr fontId="3" type="noConversion"/>
  <pageMargins left="0.7" right="0.7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 xr:uid="{342EFF11-C06D-4112-B959-3CA0BFDDDB13}">
          <x14:formula1>
            <xm:f>ÉK!$A$3:$A$5</xm:f>
          </x14:formula1>
          <xm:sqref>B8:B37</xm:sqref>
        </x14:dataValidation>
        <x14:dataValidation type="list" allowBlank="1" showInputMessage="1" showErrorMessage="1" xr:uid="{6CB119C5-6C13-433F-B125-90398CEDFE46}">
          <x14:formula1>
            <xm:f>ÉK!$E$3:$E$4</xm:f>
          </x14:formula1>
          <xm:sqref>C8</xm:sqref>
        </x14:dataValidation>
        <x14:dataValidation type="list" allowBlank="1" showInputMessage="1" showErrorMessage="1" xr:uid="{96423E29-47D4-4A8F-8765-9235403D5806}">
          <x14:formula1>
            <xm:f>ÉK!$F$3:$F$4</xm:f>
          </x14:formula1>
          <xm:sqref>C9:C14</xm:sqref>
        </x14:dataValidation>
        <x14:dataValidation type="list" allowBlank="1" showInputMessage="1" showErrorMessage="1" xr:uid="{3A91A219-A7D5-4A36-9E7D-3A0970DC3BA8}">
          <x14:formula1>
            <xm:f>ÉK!$D$3:$D$4</xm:f>
          </x14:formula1>
          <xm:sqref>I8:I37</xm:sqref>
        </x14:dataValidation>
        <x14:dataValidation type="list" allowBlank="1" showInputMessage="1" showErrorMessage="1" xr:uid="{9C22B479-0647-4E90-9C87-6EF546843167}">
          <x14:formula1>
            <xm:f>ÉK!$D$6:$D$7</xm:f>
          </x14:formula1>
          <xm:sqref>J8:J37</xm:sqref>
        </x14:dataValidation>
        <x14:dataValidation type="list" allowBlank="1" showInputMessage="1" showErrorMessage="1" xr:uid="{93DED3C0-D39C-4BE4-A92C-1567B85F3518}">
          <x14:formula1>
            <xm:f>ÉK!$D$8:$D$10</xm:f>
          </x14:formula1>
          <xm:sqref>H8:H37</xm:sqref>
        </x14:dataValidation>
        <x14:dataValidation type="list" allowBlank="1" showInputMessage="1" showErrorMessage="1" xr:uid="{4A3F10D5-A264-4C31-82D9-CCFD969378BB}">
          <x14:formula1>
            <xm:f>ÉK!$L$3:$L$4</xm:f>
          </x14:formula1>
          <xm:sqref>C15</xm:sqref>
        </x14:dataValidation>
        <x14:dataValidation type="list" allowBlank="1" showInputMessage="1" showErrorMessage="1" xr:uid="{6FBFD1B8-3A07-44E1-B6B2-87FB8C3224A5}">
          <x14:formula1>
            <xm:f>ÉK!$M$3:$M$4</xm:f>
          </x14:formula1>
          <xm:sqref>C16</xm:sqref>
        </x14:dataValidation>
        <x14:dataValidation type="list" allowBlank="1" showInputMessage="1" showErrorMessage="1" xr:uid="{ED91579D-7DC6-4C83-AAD2-FC28EED8A87B}">
          <x14:formula1>
            <xm:f>ÉK!$N$3:$N$4</xm:f>
          </x14:formula1>
          <xm:sqref>C17</xm:sqref>
        </x14:dataValidation>
        <x14:dataValidation type="list" allowBlank="1" showInputMessage="1" showErrorMessage="1" xr:uid="{C0518ADD-1C48-4FD2-AF50-9AE64F3F13FB}">
          <x14:formula1>
            <xm:f>ÉK!$O$3:$O$4</xm:f>
          </x14:formula1>
          <xm:sqref>C18</xm:sqref>
        </x14:dataValidation>
        <x14:dataValidation type="list" allowBlank="1" showInputMessage="1" showErrorMessage="1" xr:uid="{9E4FBA10-B9A4-4EEE-8625-CDAE0F83DB3A}">
          <x14:formula1>
            <xm:f>ÉK!$O$5:$O$6</xm:f>
          </x14:formula1>
          <xm:sqref>C19</xm:sqref>
        </x14:dataValidation>
        <x14:dataValidation type="list" allowBlank="1" showInputMessage="1" showErrorMessage="1" xr:uid="{11A7F813-D39E-42B0-BB19-DD19B706F8CB}">
          <x14:formula1>
            <xm:f>ÉK!$O$7:$O$8</xm:f>
          </x14:formula1>
          <xm:sqref>C20</xm:sqref>
        </x14:dataValidation>
        <x14:dataValidation type="list" allowBlank="1" showInputMessage="1" showErrorMessage="1" xr:uid="{5CEAB306-0BEB-4575-A784-7078A8EF84FF}">
          <x14:formula1>
            <xm:f>ÉK!$O$9:$O$10</xm:f>
          </x14:formula1>
          <xm:sqref>C21</xm:sqref>
        </x14:dataValidation>
        <x14:dataValidation type="list" allowBlank="1" showInputMessage="1" showErrorMessage="1" xr:uid="{4723CE01-0B27-416D-B841-FE0C2B8003DB}">
          <x14:formula1>
            <xm:f>ÉK!$O$11:$O$12</xm:f>
          </x14:formula1>
          <xm:sqref>C22</xm:sqref>
        </x14:dataValidation>
        <x14:dataValidation type="list" allowBlank="1" showInputMessage="1" showErrorMessage="1" xr:uid="{CC24038D-58B3-453F-AEE9-81A3EBF71E48}">
          <x14:formula1>
            <xm:f>ÉK!$O$13:$O$14</xm:f>
          </x14:formula1>
          <xm:sqref>C23</xm:sqref>
        </x14:dataValidation>
        <x14:dataValidation type="list" allowBlank="1" showInputMessage="1" showErrorMessage="1" xr:uid="{71BEEC36-5943-4B3E-8BDE-5D74A61BA861}">
          <x14:formula1>
            <xm:f>ÉK!$O$15:$O$16</xm:f>
          </x14:formula1>
          <xm:sqref>C24</xm:sqref>
        </x14:dataValidation>
        <x14:dataValidation type="list" allowBlank="1" showInputMessage="1" showErrorMessage="1" xr:uid="{0D123A32-F22C-4AA0-B8DF-5650C59BF913}">
          <x14:formula1>
            <xm:f>ÉK!$O$17:$O$18</xm:f>
          </x14:formula1>
          <xm:sqref>C25</xm:sqref>
        </x14:dataValidation>
        <x14:dataValidation type="list" allowBlank="1" showInputMessage="1" showErrorMessage="1" xr:uid="{2E7ED512-66B3-457B-BF96-503076696D4A}">
          <x14:formula1>
            <xm:f>ÉK!$O$19:$O$20</xm:f>
          </x14:formula1>
          <xm:sqref>C26</xm:sqref>
        </x14:dataValidation>
        <x14:dataValidation type="list" allowBlank="1" showInputMessage="1" showErrorMessage="1" xr:uid="{25B21852-5D69-44C7-90F7-3B8038E64D66}">
          <x14:formula1>
            <xm:f>ÉK!$O$21:$O$22</xm:f>
          </x14:formula1>
          <xm:sqref>C27</xm:sqref>
        </x14:dataValidation>
        <x14:dataValidation type="list" allowBlank="1" showInputMessage="1" showErrorMessage="1" xr:uid="{94AAFD10-A48D-4CA4-AD18-4AE39CF679F1}">
          <x14:formula1>
            <xm:f>ÉK!$O$23:$O$24</xm:f>
          </x14:formula1>
          <xm:sqref>C28</xm:sqref>
        </x14:dataValidation>
        <x14:dataValidation type="list" allowBlank="1" showInputMessage="1" showErrorMessage="1" xr:uid="{6B483CD3-B737-44A2-A7FE-8B9690848C9A}">
          <x14:formula1>
            <xm:f>ÉK!$O$25:$O$26</xm:f>
          </x14:formula1>
          <xm:sqref>C29</xm:sqref>
        </x14:dataValidation>
        <x14:dataValidation type="list" allowBlank="1" showInputMessage="1" showErrorMessage="1" xr:uid="{A7260978-22A0-42A0-8D54-4D5CAD9213AB}">
          <x14:formula1>
            <xm:f>ÉK!$O$27:$O$28</xm:f>
          </x14:formula1>
          <xm:sqref>C30</xm:sqref>
        </x14:dataValidation>
        <x14:dataValidation type="list" allowBlank="1" showInputMessage="1" showErrorMessage="1" xr:uid="{7DB3B7E1-BFF6-424A-BDDB-EB3A1932F4A7}">
          <x14:formula1>
            <xm:f>ÉK!$O$29:$O$30</xm:f>
          </x14:formula1>
          <xm:sqref>C31</xm:sqref>
        </x14:dataValidation>
        <x14:dataValidation type="list" allowBlank="1" showInputMessage="1" showErrorMessage="1" xr:uid="{94888A25-B354-46A1-B5DC-AC5A443130E2}">
          <x14:formula1>
            <xm:f>ÉK!$O$31:$O$32</xm:f>
          </x14:formula1>
          <xm:sqref>C32</xm:sqref>
        </x14:dataValidation>
        <x14:dataValidation type="list" allowBlank="1" showInputMessage="1" showErrorMessage="1" xr:uid="{FB60DF33-CD35-4D71-B328-027731AB3F44}">
          <x14:formula1>
            <xm:f>ÉK!$O$33:$O$34</xm:f>
          </x14:formula1>
          <xm:sqref>C33</xm:sqref>
        </x14:dataValidation>
        <x14:dataValidation type="list" allowBlank="1" showInputMessage="1" showErrorMessage="1" xr:uid="{7F5B88DC-A0FF-46F0-800F-3CC2F6303FDA}">
          <x14:formula1>
            <xm:f>ÉK!$O$35:$O$36</xm:f>
          </x14:formula1>
          <xm:sqref>C34</xm:sqref>
        </x14:dataValidation>
        <x14:dataValidation type="list" allowBlank="1" showInputMessage="1" showErrorMessage="1" xr:uid="{A8223DDB-3C5E-4982-A2A3-D9540C4E308B}">
          <x14:formula1>
            <xm:f>ÉK!$O$37:$O$38</xm:f>
          </x14:formula1>
          <xm:sqref>C35</xm:sqref>
        </x14:dataValidation>
        <x14:dataValidation type="list" allowBlank="1" showInputMessage="1" showErrorMessage="1" xr:uid="{C7B6DE24-53B4-4DA2-A192-3939D80F4605}">
          <x14:formula1>
            <xm:f>ÉK!$O$39:$O$40</xm:f>
          </x14:formula1>
          <xm:sqref>C36</xm:sqref>
        </x14:dataValidation>
        <x14:dataValidation type="list" allowBlank="1" showInputMessage="1" showErrorMessage="1" xr:uid="{31981271-1541-4E75-A06C-58B45A96DB29}">
          <x14:formula1>
            <xm:f>ÉK!$O$41:$O$42</xm:f>
          </x14:formula1>
          <xm:sqref>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5701D-4FFB-4384-A7CE-7C04ABFEC495}">
  <dimension ref="A1:J87"/>
  <sheetViews>
    <sheetView view="pageLayout" zoomScaleNormal="100" workbookViewId="0">
      <selection activeCell="A19" sqref="A19:I20"/>
    </sheetView>
  </sheetViews>
  <sheetFormatPr defaultColWidth="0" defaultRowHeight="14.5" zeroHeight="1" x14ac:dyDescent="0.35"/>
  <cols>
    <col min="1" max="7" width="8.7265625" style="100" customWidth="1"/>
    <col min="8" max="8" width="10.453125" style="100" customWidth="1"/>
    <col min="9" max="9" width="15.453125" style="100" customWidth="1"/>
    <col min="10" max="10" width="2.453125" customWidth="1"/>
    <col min="11" max="16384" width="8.7265625" hidden="1"/>
  </cols>
  <sheetData>
    <row r="1" spans="1:10" ht="35" customHeight="1" x14ac:dyDescent="0.35">
      <c r="A1" s="99" t="s">
        <v>155</v>
      </c>
      <c r="B1" s="99"/>
      <c r="C1" s="99"/>
      <c r="D1" s="99"/>
      <c r="E1" s="99"/>
      <c r="F1" s="99"/>
      <c r="G1" s="99"/>
      <c r="H1" s="99"/>
      <c r="I1" s="99"/>
    </row>
    <row r="2" spans="1:10" ht="9.5" customHeight="1" x14ac:dyDescent="0.35"/>
    <row r="3" spans="1:10" ht="15.5" x14ac:dyDescent="0.35">
      <c r="A3" s="101" t="s">
        <v>177</v>
      </c>
      <c r="C3" s="102"/>
      <c r="D3" s="102"/>
      <c r="E3" s="102"/>
      <c r="G3" s="103" t="e" vm="1">
        <v>#VALUE!</v>
      </c>
      <c r="H3" s="103"/>
      <c r="I3" s="103"/>
    </row>
    <row r="4" spans="1:10" x14ac:dyDescent="0.35">
      <c r="G4" s="103"/>
      <c r="H4" s="103"/>
      <c r="I4" s="103"/>
    </row>
    <row r="5" spans="1:10" ht="15.5" x14ac:dyDescent="0.35">
      <c r="A5" s="104" t="s">
        <v>150</v>
      </c>
      <c r="B5" s="105"/>
      <c r="C5" s="105"/>
      <c r="G5" s="103"/>
      <c r="H5" s="103"/>
      <c r="I5" s="103"/>
    </row>
    <row r="6" spans="1:10" ht="15.5" x14ac:dyDescent="0.35">
      <c r="A6" s="106" t="s">
        <v>146</v>
      </c>
      <c r="B6" s="107" t="s">
        <v>151</v>
      </c>
      <c r="C6" s="106"/>
      <c r="G6" s="103"/>
      <c r="H6" s="103"/>
      <c r="I6" s="103"/>
    </row>
    <row r="7" spans="1:10" ht="15.5" x14ac:dyDescent="0.35">
      <c r="A7" s="106" t="s">
        <v>145</v>
      </c>
      <c r="B7" s="106" t="s">
        <v>152</v>
      </c>
      <c r="C7" s="106"/>
      <c r="G7" s="103"/>
      <c r="H7" s="103"/>
      <c r="I7" s="103"/>
    </row>
    <row r="8" spans="1:10" ht="15.5" x14ac:dyDescent="0.35">
      <c r="A8" s="106" t="s">
        <v>147</v>
      </c>
      <c r="B8" s="106" t="s">
        <v>153</v>
      </c>
      <c r="C8" s="106"/>
      <c r="G8" s="103"/>
      <c r="H8" s="103"/>
      <c r="I8" s="103"/>
    </row>
    <row r="9" spans="1:10" ht="15.5" x14ac:dyDescent="0.35">
      <c r="A9" s="106" t="s">
        <v>148</v>
      </c>
      <c r="B9" s="108" t="s">
        <v>180</v>
      </c>
      <c r="C9" s="106"/>
      <c r="D9" s="109"/>
      <c r="E9" s="110"/>
      <c r="F9" s="110"/>
      <c r="G9" s="103"/>
      <c r="H9" s="103"/>
      <c r="I9" s="103"/>
      <c r="J9" s="92"/>
    </row>
    <row r="10" spans="1:10" ht="15.5" x14ac:dyDescent="0.35">
      <c r="A10" s="106" t="s">
        <v>149</v>
      </c>
      <c r="B10" s="106"/>
      <c r="C10" s="106"/>
      <c r="D10" s="111"/>
      <c r="E10" s="110"/>
      <c r="F10" s="110"/>
      <c r="G10" s="103"/>
      <c r="H10" s="103"/>
      <c r="I10" s="103"/>
      <c r="J10" s="92"/>
    </row>
    <row r="11" spans="1:10" ht="15.5" x14ac:dyDescent="0.35">
      <c r="B11" s="110"/>
      <c r="F11" s="110"/>
      <c r="G11" s="103"/>
      <c r="H11" s="103"/>
      <c r="I11" s="103"/>
      <c r="J11" s="92"/>
    </row>
    <row r="12" spans="1:10" s="95" customFormat="1" ht="19.75" customHeight="1" x14ac:dyDescent="0.35">
      <c r="A12" s="104" t="s">
        <v>144</v>
      </c>
      <c r="B12" s="105"/>
      <c r="C12" s="105"/>
      <c r="D12" s="105"/>
      <c r="E12" s="105"/>
      <c r="F12" s="105"/>
      <c r="G12" s="105"/>
      <c r="H12" s="105"/>
      <c r="I12" s="105"/>
      <c r="J12" s="94"/>
    </row>
    <row r="13" spans="1:10" s="3" customFormat="1" ht="19.75" customHeight="1" x14ac:dyDescent="0.35">
      <c r="A13" s="106" t="s">
        <v>146</v>
      </c>
      <c r="B13" s="112" t="str">
        <f>IF(MEGRENDELŐ!E2="","",MEGRENDELŐ!E2)</f>
        <v/>
      </c>
      <c r="C13" s="112"/>
      <c r="D13" s="112"/>
      <c r="E13" s="112"/>
      <c r="F13" s="112"/>
      <c r="G13" s="112"/>
      <c r="H13" s="112"/>
      <c r="I13" s="106"/>
      <c r="J13" s="93"/>
    </row>
    <row r="14" spans="1:10" s="3" customFormat="1" ht="19.75" customHeight="1" x14ac:dyDescent="0.35">
      <c r="A14" s="106" t="s">
        <v>145</v>
      </c>
      <c r="B14" s="113" t="str">
        <f>IF(MEGRENDELŐ!E3="","",MEGRENDELŐ!E3)</f>
        <v/>
      </c>
      <c r="C14" s="113"/>
      <c r="D14" s="113"/>
      <c r="E14" s="113"/>
      <c r="F14" s="113"/>
      <c r="G14" s="113"/>
      <c r="H14" s="113"/>
      <c r="I14" s="106"/>
      <c r="J14" s="93"/>
    </row>
    <row r="15" spans="1:10" s="3" customFormat="1" ht="19.75" customHeight="1" x14ac:dyDescent="0.35">
      <c r="A15" s="106" t="s">
        <v>147</v>
      </c>
      <c r="B15" s="113" t="str">
        <f>IF(MEGRENDELŐ!E4="","",MEGRENDELŐ!E4)</f>
        <v/>
      </c>
      <c r="C15" s="113"/>
      <c r="D15" s="113"/>
      <c r="E15" s="113"/>
      <c r="F15" s="113"/>
      <c r="G15" s="113"/>
      <c r="H15" s="113"/>
      <c r="I15" s="106"/>
      <c r="J15" s="93"/>
    </row>
    <row r="16" spans="1:10" s="3" customFormat="1" ht="19.75" customHeight="1" x14ac:dyDescent="0.35">
      <c r="A16" s="106" t="s">
        <v>148</v>
      </c>
      <c r="B16" s="113" t="str">
        <f>IF(MEGRENDELŐ!H4="","",MEGRENDELŐ!H4)</f>
        <v/>
      </c>
      <c r="C16" s="113"/>
      <c r="D16" s="113"/>
      <c r="E16" s="113"/>
      <c r="F16" s="113"/>
      <c r="G16" s="113"/>
      <c r="H16" s="113"/>
      <c r="I16" s="111"/>
      <c r="J16" s="93"/>
    </row>
    <row r="17" spans="1:10" s="3" customFormat="1" ht="19.75" customHeight="1" x14ac:dyDescent="0.35">
      <c r="A17" s="106" t="s">
        <v>174</v>
      </c>
      <c r="B17" s="106"/>
      <c r="C17" s="106"/>
      <c r="D17" s="106"/>
      <c r="E17" s="106"/>
      <c r="F17" s="106"/>
      <c r="G17" s="111"/>
      <c r="H17" s="111"/>
      <c r="I17" s="111"/>
      <c r="J17" s="93"/>
    </row>
    <row r="18" spans="1:10" ht="19" customHeight="1" x14ac:dyDescent="0.35">
      <c r="A18" s="114" t="str">
        <f>IF(OR(B13="",B14="",B15=""),"*Megrendelő munkalapon szükséges megadni!","")</f>
        <v>*Megrendelő munkalapon szükséges megadni!</v>
      </c>
      <c r="B18" s="110"/>
      <c r="C18" s="110"/>
      <c r="D18" s="110"/>
      <c r="E18" s="110"/>
      <c r="F18" s="110"/>
      <c r="J18" s="92"/>
    </row>
    <row r="19" spans="1:10" ht="15.5" x14ac:dyDescent="0.35">
      <c r="A19" s="115" t="s">
        <v>176</v>
      </c>
      <c r="B19" s="115"/>
      <c r="C19" s="115"/>
      <c r="D19" s="115"/>
      <c r="E19" s="115"/>
      <c r="F19" s="115"/>
      <c r="G19" s="115"/>
      <c r="H19" s="115"/>
      <c r="I19" s="115"/>
      <c r="J19" s="92"/>
    </row>
    <row r="20" spans="1:10" ht="15.5" x14ac:dyDescent="0.35">
      <c r="A20" s="115"/>
      <c r="B20" s="115"/>
      <c r="C20" s="115"/>
      <c r="D20" s="115"/>
      <c r="E20" s="115"/>
      <c r="F20" s="115"/>
      <c r="G20" s="115"/>
      <c r="H20" s="115"/>
      <c r="I20" s="115"/>
      <c r="J20" s="92"/>
    </row>
    <row r="21" spans="1:10" ht="10" customHeight="1" x14ac:dyDescent="0.35">
      <c r="A21" s="116"/>
      <c r="B21" s="116"/>
      <c r="C21" s="116"/>
      <c r="D21" s="116"/>
      <c r="E21" s="116"/>
      <c r="F21" s="116"/>
      <c r="G21" s="116"/>
      <c r="H21" s="116"/>
      <c r="I21" s="116"/>
      <c r="J21" s="92"/>
    </row>
    <row r="22" spans="1:10" s="95" customFormat="1" ht="19.75" customHeight="1" x14ac:dyDescent="0.35">
      <c r="A22" s="104" t="s">
        <v>156</v>
      </c>
      <c r="B22" s="105"/>
      <c r="C22" s="105"/>
      <c r="D22" s="105"/>
      <c r="E22" s="105"/>
      <c r="F22" s="105"/>
      <c r="G22" s="105"/>
      <c r="H22" s="105"/>
      <c r="I22" s="105"/>
      <c r="J22" s="94"/>
    </row>
    <row r="23" spans="1:10" ht="26" x14ac:dyDescent="0.35">
      <c r="A23" s="117" t="s">
        <v>10</v>
      </c>
      <c r="B23" s="118" t="s">
        <v>47</v>
      </c>
      <c r="C23" s="118"/>
      <c r="D23" s="118" t="s">
        <v>154</v>
      </c>
      <c r="E23" s="118"/>
      <c r="F23" s="117" t="s">
        <v>50</v>
      </c>
      <c r="G23" s="117" t="s">
        <v>51</v>
      </c>
      <c r="H23" s="117" t="s">
        <v>53</v>
      </c>
      <c r="I23" s="117" t="s">
        <v>5</v>
      </c>
      <c r="J23" s="92"/>
    </row>
    <row r="24" spans="1:10" x14ac:dyDescent="0.35">
      <c r="A24" s="119" t="s">
        <v>6</v>
      </c>
      <c r="B24" s="120" t="str">
        <f>IF(MEGRENDELŐ!D8="","",MEGRENDELŐ!D8)</f>
        <v/>
      </c>
      <c r="C24" s="121"/>
      <c r="D24" s="122" t="str">
        <f>IF(MEGRENDELŐ!E8="","",MEGRENDELŐ!E8)</f>
        <v/>
      </c>
      <c r="E24" s="122"/>
      <c r="F24" s="123" t="str">
        <f>IF(MEGRENDELŐ!G8="","",MEGRENDELŐ!G8)</f>
        <v/>
      </c>
      <c r="G24" s="124" t="str">
        <f>IF(MEGRENDELŐ!H8="","",MEGRENDELŐ!H8)</f>
        <v/>
      </c>
      <c r="H24" s="124" t="str">
        <f>IF(MEGRENDELŐ!J8="","",MEGRENDELŐ!J8)</f>
        <v/>
      </c>
      <c r="I24" s="124" t="str">
        <f>IF(MEGRENDELŐ!L8="","",MEGRENDELŐ!L8)</f>
        <v/>
      </c>
    </row>
    <row r="25" spans="1:10" ht="15.5" x14ac:dyDescent="0.35">
      <c r="A25" s="119" t="s">
        <v>7</v>
      </c>
      <c r="B25" s="120" t="str">
        <f>IF(MEGRENDELŐ!D9="","",MEGRENDELŐ!D9)</f>
        <v/>
      </c>
      <c r="C25" s="121"/>
      <c r="D25" s="122" t="str">
        <f>IF(MEGRENDELŐ!E9="","",MEGRENDELŐ!E9)</f>
        <v/>
      </c>
      <c r="E25" s="122"/>
      <c r="F25" s="123" t="str">
        <f>IF(MEGRENDELŐ!G9="","",MEGRENDELŐ!G9)</f>
        <v/>
      </c>
      <c r="G25" s="124" t="str">
        <f>IF(MEGRENDELŐ!H9="","",MEGRENDELŐ!H9)</f>
        <v/>
      </c>
      <c r="H25" s="124" t="str">
        <f>IF(MEGRENDELŐ!J9="","",MEGRENDELŐ!J9)</f>
        <v/>
      </c>
      <c r="I25" s="124" t="str">
        <f>IF(MEGRENDELŐ!L9="","",MEGRENDELŐ!L9)</f>
        <v/>
      </c>
      <c r="J25" s="92"/>
    </row>
    <row r="26" spans="1:10" ht="15.5" x14ac:dyDescent="0.35">
      <c r="A26" s="119" t="s">
        <v>8</v>
      </c>
      <c r="B26" s="120" t="str">
        <f>IF(MEGRENDELŐ!D10="","",MEGRENDELŐ!D10)</f>
        <v/>
      </c>
      <c r="C26" s="121"/>
      <c r="D26" s="122" t="str">
        <f>IF(MEGRENDELŐ!E10="","",MEGRENDELŐ!E10)</f>
        <v/>
      </c>
      <c r="E26" s="122"/>
      <c r="F26" s="123" t="str">
        <f>IF(MEGRENDELŐ!G10="","",MEGRENDELŐ!G10)</f>
        <v/>
      </c>
      <c r="G26" s="124" t="str">
        <f>IF(MEGRENDELŐ!H10="","",MEGRENDELŐ!H10)</f>
        <v/>
      </c>
      <c r="H26" s="124" t="str">
        <f>IF(MEGRENDELŐ!J10="","",MEGRENDELŐ!J10)</f>
        <v/>
      </c>
      <c r="I26" s="124" t="str">
        <f>IF(MEGRENDELŐ!L10="","",MEGRENDELŐ!L10)</f>
        <v/>
      </c>
      <c r="J26" s="92"/>
    </row>
    <row r="27" spans="1:10" ht="15.5" x14ac:dyDescent="0.35">
      <c r="A27" s="119" t="s">
        <v>9</v>
      </c>
      <c r="B27" s="120" t="str">
        <f>IF(MEGRENDELŐ!D11="","",MEGRENDELŐ!D11)</f>
        <v/>
      </c>
      <c r="C27" s="121"/>
      <c r="D27" s="122" t="str">
        <f>IF(MEGRENDELŐ!E11="","",MEGRENDELŐ!E11)</f>
        <v/>
      </c>
      <c r="E27" s="122"/>
      <c r="F27" s="123" t="str">
        <f>IF(MEGRENDELŐ!G11="","",MEGRENDELŐ!G11)</f>
        <v/>
      </c>
      <c r="G27" s="124" t="str">
        <f>IF(MEGRENDELŐ!H11="","",MEGRENDELŐ!H11)</f>
        <v/>
      </c>
      <c r="H27" s="124" t="str">
        <f>IF(MEGRENDELŐ!J11="","",MEGRENDELŐ!J11)</f>
        <v/>
      </c>
      <c r="I27" s="124" t="str">
        <f>IF(MEGRENDELŐ!L11="","",MEGRENDELŐ!L11)</f>
        <v/>
      </c>
      <c r="J27" s="92"/>
    </row>
    <row r="28" spans="1:10" ht="15.5" x14ac:dyDescent="0.35">
      <c r="A28" s="119" t="s">
        <v>11</v>
      </c>
      <c r="B28" s="120" t="str">
        <f>IF(MEGRENDELŐ!D12="","",MEGRENDELŐ!D12)</f>
        <v/>
      </c>
      <c r="C28" s="121"/>
      <c r="D28" s="122" t="str">
        <f>IF(MEGRENDELŐ!E12="","",MEGRENDELŐ!E12)</f>
        <v/>
      </c>
      <c r="E28" s="122"/>
      <c r="F28" s="123" t="str">
        <f>IF(MEGRENDELŐ!G12="","",MEGRENDELŐ!G12)</f>
        <v/>
      </c>
      <c r="G28" s="124" t="str">
        <f>IF(MEGRENDELŐ!H12="","",MEGRENDELŐ!H12)</f>
        <v/>
      </c>
      <c r="H28" s="124" t="str">
        <f>IF(MEGRENDELŐ!J12="","",MEGRENDELŐ!J12)</f>
        <v/>
      </c>
      <c r="I28" s="124" t="str">
        <f>IF(MEGRENDELŐ!L12="","",MEGRENDELŐ!L12)</f>
        <v/>
      </c>
      <c r="J28" s="92"/>
    </row>
    <row r="29" spans="1:10" ht="15.5" x14ac:dyDescent="0.35">
      <c r="A29" s="119" t="s">
        <v>12</v>
      </c>
      <c r="B29" s="120" t="str">
        <f>IF(MEGRENDELŐ!D13="","",MEGRENDELŐ!D13)</f>
        <v/>
      </c>
      <c r="C29" s="121"/>
      <c r="D29" s="122" t="str">
        <f>IF(MEGRENDELŐ!E13="","",MEGRENDELŐ!E13)</f>
        <v/>
      </c>
      <c r="E29" s="122"/>
      <c r="F29" s="123" t="str">
        <f>IF(MEGRENDELŐ!G13="","",MEGRENDELŐ!G13)</f>
        <v/>
      </c>
      <c r="G29" s="124" t="str">
        <f>IF(MEGRENDELŐ!H13="","",MEGRENDELŐ!H13)</f>
        <v/>
      </c>
      <c r="H29" s="124" t="str">
        <f>IF(MEGRENDELŐ!J13="","",MEGRENDELŐ!J13)</f>
        <v/>
      </c>
      <c r="I29" s="124" t="str">
        <f>IF(MEGRENDELŐ!L13="","",MEGRENDELŐ!L13)</f>
        <v/>
      </c>
      <c r="J29" s="92"/>
    </row>
    <row r="30" spans="1:10" ht="15.5" x14ac:dyDescent="0.35">
      <c r="A30" s="119" t="s">
        <v>13</v>
      </c>
      <c r="B30" s="120" t="str">
        <f>IF(MEGRENDELŐ!D14="","",MEGRENDELŐ!D14)</f>
        <v/>
      </c>
      <c r="C30" s="121"/>
      <c r="D30" s="122" t="str">
        <f>IF(MEGRENDELŐ!E14="","",MEGRENDELŐ!E14)</f>
        <v/>
      </c>
      <c r="E30" s="122"/>
      <c r="F30" s="123" t="str">
        <f>IF(MEGRENDELŐ!G14="","",MEGRENDELŐ!G14)</f>
        <v/>
      </c>
      <c r="G30" s="124" t="str">
        <f>IF(MEGRENDELŐ!H14="","",MEGRENDELŐ!H14)</f>
        <v/>
      </c>
      <c r="H30" s="124" t="str">
        <f>IF(MEGRENDELŐ!J14="","",MEGRENDELŐ!J14)</f>
        <v/>
      </c>
      <c r="I30" s="124" t="str">
        <f>IF(MEGRENDELŐ!L14="","",MEGRENDELŐ!L14)</f>
        <v/>
      </c>
      <c r="J30" s="92"/>
    </row>
    <row r="31" spans="1:10" ht="15.5" x14ac:dyDescent="0.35">
      <c r="A31" s="119" t="s">
        <v>14</v>
      </c>
      <c r="B31" s="120" t="str">
        <f>IF(MEGRENDELŐ!D15="","",MEGRENDELŐ!D15)</f>
        <v/>
      </c>
      <c r="C31" s="121"/>
      <c r="D31" s="122" t="str">
        <f>IF(MEGRENDELŐ!E15="","",MEGRENDELŐ!E15)</f>
        <v/>
      </c>
      <c r="E31" s="122"/>
      <c r="F31" s="123" t="str">
        <f>IF(MEGRENDELŐ!G15="","",MEGRENDELŐ!G15)</f>
        <v/>
      </c>
      <c r="G31" s="124" t="str">
        <f>IF(MEGRENDELŐ!H15="","",MEGRENDELŐ!H15)</f>
        <v/>
      </c>
      <c r="H31" s="124" t="str">
        <f>IF(MEGRENDELŐ!J15="","",MEGRENDELŐ!J15)</f>
        <v/>
      </c>
      <c r="I31" s="124" t="str">
        <f>IF(MEGRENDELŐ!L15="","",MEGRENDELŐ!L15)</f>
        <v/>
      </c>
      <c r="J31" s="92"/>
    </row>
    <row r="32" spans="1:10" ht="15.5" x14ac:dyDescent="0.35">
      <c r="A32" s="119" t="s">
        <v>15</v>
      </c>
      <c r="B32" s="120" t="str">
        <f>IF(MEGRENDELŐ!D16="","",MEGRENDELŐ!D16)</f>
        <v/>
      </c>
      <c r="C32" s="121"/>
      <c r="D32" s="122" t="str">
        <f>IF(MEGRENDELŐ!E16="","",MEGRENDELŐ!E16)</f>
        <v/>
      </c>
      <c r="E32" s="122"/>
      <c r="F32" s="123" t="str">
        <f>IF(MEGRENDELŐ!G16="","",MEGRENDELŐ!G16)</f>
        <v/>
      </c>
      <c r="G32" s="124" t="str">
        <f>IF(MEGRENDELŐ!H16="","",MEGRENDELŐ!H16)</f>
        <v/>
      </c>
      <c r="H32" s="124" t="str">
        <f>IF(MEGRENDELŐ!J16="","",MEGRENDELŐ!J16)</f>
        <v/>
      </c>
      <c r="I32" s="124" t="str">
        <f>IF(MEGRENDELŐ!L16="","",MEGRENDELŐ!L16)</f>
        <v/>
      </c>
      <c r="J32" s="92"/>
    </row>
    <row r="33" spans="1:10" ht="15.5" x14ac:dyDescent="0.35">
      <c r="A33" s="119" t="s">
        <v>16</v>
      </c>
      <c r="B33" s="120" t="str">
        <f>IF(MEGRENDELŐ!D17="","",MEGRENDELŐ!D17)</f>
        <v/>
      </c>
      <c r="C33" s="121"/>
      <c r="D33" s="122" t="str">
        <f>IF(MEGRENDELŐ!E17="","",MEGRENDELŐ!E17)</f>
        <v/>
      </c>
      <c r="E33" s="122"/>
      <c r="F33" s="123" t="str">
        <f>IF(MEGRENDELŐ!G17="","",MEGRENDELŐ!G17)</f>
        <v/>
      </c>
      <c r="G33" s="124" t="str">
        <f>IF(MEGRENDELŐ!H17="","",MEGRENDELŐ!H17)</f>
        <v/>
      </c>
      <c r="H33" s="124" t="str">
        <f>IF(MEGRENDELŐ!J17="","",MEGRENDELŐ!J17)</f>
        <v/>
      </c>
      <c r="I33" s="124" t="str">
        <f>IF(MEGRENDELŐ!L17="","",MEGRENDELŐ!L17)</f>
        <v/>
      </c>
      <c r="J33" s="92"/>
    </row>
    <row r="34" spans="1:10" ht="15.5" x14ac:dyDescent="0.35">
      <c r="A34" s="119" t="s">
        <v>17</v>
      </c>
      <c r="B34" s="120" t="str">
        <f>IF(MEGRENDELŐ!D18="","",MEGRENDELŐ!D18)</f>
        <v/>
      </c>
      <c r="C34" s="121"/>
      <c r="D34" s="122" t="str">
        <f>IF(MEGRENDELŐ!E18="","",MEGRENDELŐ!E18)</f>
        <v/>
      </c>
      <c r="E34" s="122"/>
      <c r="F34" s="123" t="str">
        <f>IF(MEGRENDELŐ!G18="","",MEGRENDELŐ!G18)</f>
        <v/>
      </c>
      <c r="G34" s="124" t="str">
        <f>IF(MEGRENDELŐ!H18="","",MEGRENDELŐ!H18)</f>
        <v/>
      </c>
      <c r="H34" s="124" t="str">
        <f>IF(MEGRENDELŐ!J18="","",MEGRENDELŐ!J18)</f>
        <v/>
      </c>
      <c r="I34" s="124" t="str">
        <f>IF(MEGRENDELŐ!L18="","",MEGRENDELŐ!L18)</f>
        <v/>
      </c>
      <c r="J34" s="92"/>
    </row>
    <row r="35" spans="1:10" ht="15.5" x14ac:dyDescent="0.35">
      <c r="A35" s="119" t="s">
        <v>18</v>
      </c>
      <c r="B35" s="120" t="str">
        <f>IF(MEGRENDELŐ!D19="","",MEGRENDELŐ!D19)</f>
        <v/>
      </c>
      <c r="C35" s="121"/>
      <c r="D35" s="122" t="str">
        <f>IF(MEGRENDELŐ!E19="","",MEGRENDELŐ!E19)</f>
        <v/>
      </c>
      <c r="E35" s="122"/>
      <c r="F35" s="123" t="str">
        <f>IF(MEGRENDELŐ!G19="","",MEGRENDELŐ!G19)</f>
        <v/>
      </c>
      <c r="G35" s="124" t="str">
        <f>IF(MEGRENDELŐ!H19="","",MEGRENDELŐ!H19)</f>
        <v/>
      </c>
      <c r="H35" s="124" t="str">
        <f>IF(MEGRENDELŐ!J19="","",MEGRENDELŐ!J19)</f>
        <v/>
      </c>
      <c r="I35" s="124" t="str">
        <f>IF(MEGRENDELŐ!L19="","",MEGRENDELŐ!L19)</f>
        <v/>
      </c>
      <c r="J35" s="92"/>
    </row>
    <row r="36" spans="1:10" ht="15.5" x14ac:dyDescent="0.35">
      <c r="A36" s="119" t="s">
        <v>19</v>
      </c>
      <c r="B36" s="120" t="str">
        <f>IF(MEGRENDELŐ!D20="","",MEGRENDELŐ!D20)</f>
        <v/>
      </c>
      <c r="C36" s="121"/>
      <c r="D36" s="122" t="str">
        <f>IF(MEGRENDELŐ!E20="","",MEGRENDELŐ!E20)</f>
        <v/>
      </c>
      <c r="E36" s="122"/>
      <c r="F36" s="123" t="str">
        <f>IF(MEGRENDELŐ!G20="","",MEGRENDELŐ!G20)</f>
        <v/>
      </c>
      <c r="G36" s="124" t="str">
        <f>IF(MEGRENDELŐ!H20="","",MEGRENDELŐ!H20)</f>
        <v/>
      </c>
      <c r="H36" s="124" t="str">
        <f>IF(MEGRENDELŐ!J20="","",MEGRENDELŐ!J20)</f>
        <v/>
      </c>
      <c r="I36" s="124" t="str">
        <f>IF(MEGRENDELŐ!L20="","",MEGRENDELŐ!L20)</f>
        <v/>
      </c>
      <c r="J36" s="92"/>
    </row>
    <row r="37" spans="1:10" ht="15.5" x14ac:dyDescent="0.35">
      <c r="A37" s="119" t="s">
        <v>20</v>
      </c>
      <c r="B37" s="120" t="str">
        <f>IF(MEGRENDELŐ!D21="","",MEGRENDELŐ!D21)</f>
        <v/>
      </c>
      <c r="C37" s="121"/>
      <c r="D37" s="122" t="str">
        <f>IF(MEGRENDELŐ!E21="","",MEGRENDELŐ!E21)</f>
        <v/>
      </c>
      <c r="E37" s="122"/>
      <c r="F37" s="123" t="str">
        <f>IF(MEGRENDELŐ!G21="","",MEGRENDELŐ!G21)</f>
        <v/>
      </c>
      <c r="G37" s="124" t="str">
        <f>IF(MEGRENDELŐ!H21="","",MEGRENDELŐ!H21)</f>
        <v/>
      </c>
      <c r="H37" s="124" t="str">
        <f>IF(MEGRENDELŐ!J21="","",MEGRENDELŐ!J21)</f>
        <v/>
      </c>
      <c r="I37" s="124" t="str">
        <f>IF(MEGRENDELŐ!L21="","",MEGRENDELŐ!L21)</f>
        <v/>
      </c>
      <c r="J37" s="92"/>
    </row>
    <row r="38" spans="1:10" ht="15.5" x14ac:dyDescent="0.35">
      <c r="A38" s="119" t="s">
        <v>21</v>
      </c>
      <c r="B38" s="120" t="str">
        <f>IF(MEGRENDELŐ!D22="","",MEGRENDELŐ!D22)</f>
        <v/>
      </c>
      <c r="C38" s="121"/>
      <c r="D38" s="122" t="str">
        <f>IF(MEGRENDELŐ!E22="","",MEGRENDELŐ!E22)</f>
        <v/>
      </c>
      <c r="E38" s="122"/>
      <c r="F38" s="123" t="str">
        <f>IF(MEGRENDELŐ!G22="","",MEGRENDELŐ!G22)</f>
        <v/>
      </c>
      <c r="G38" s="124" t="str">
        <f>IF(MEGRENDELŐ!H22="","",MEGRENDELŐ!H22)</f>
        <v/>
      </c>
      <c r="H38" s="124" t="str">
        <f>IF(MEGRENDELŐ!J22="","",MEGRENDELŐ!J22)</f>
        <v/>
      </c>
      <c r="I38" s="124" t="str">
        <f>IF(MEGRENDELŐ!L22="","",MEGRENDELŐ!L22)</f>
        <v/>
      </c>
      <c r="J38" s="92"/>
    </row>
    <row r="39" spans="1:10" ht="9" customHeight="1" x14ac:dyDescent="0.35">
      <c r="A39" s="110"/>
      <c r="B39" s="110"/>
      <c r="C39" s="110"/>
      <c r="D39" s="110"/>
      <c r="E39" s="110"/>
      <c r="F39" s="110"/>
      <c r="G39" s="110"/>
      <c r="H39" s="110"/>
      <c r="I39" s="110"/>
      <c r="J39" s="92"/>
    </row>
    <row r="40" spans="1:10" s="95" customFormat="1" ht="19.75" customHeight="1" x14ac:dyDescent="0.35">
      <c r="A40" s="104" t="s">
        <v>157</v>
      </c>
      <c r="B40" s="105"/>
      <c r="C40" s="105"/>
      <c r="D40" s="105"/>
      <c r="E40" s="105"/>
      <c r="F40" s="105"/>
      <c r="G40" s="105"/>
      <c r="H40" s="105"/>
      <c r="I40" s="105"/>
      <c r="J40" s="94"/>
    </row>
    <row r="41" spans="1:10" ht="15.5" x14ac:dyDescent="0.35">
      <c r="A41" s="125" t="s">
        <v>158</v>
      </c>
      <c r="B41" s="125"/>
      <c r="C41" s="125"/>
      <c r="D41" s="125"/>
      <c r="E41" s="126">
        <f>MEGRENDELŐ!H47</f>
        <v>0</v>
      </c>
      <c r="F41" s="126"/>
      <c r="G41" s="126"/>
      <c r="H41" s="110"/>
      <c r="I41" s="110"/>
      <c r="J41" s="92"/>
    </row>
    <row r="42" spans="1:10" ht="15.5" x14ac:dyDescent="0.35">
      <c r="A42" s="127" t="s">
        <v>161</v>
      </c>
      <c r="B42" s="127"/>
      <c r="C42" s="127"/>
      <c r="D42" s="127"/>
      <c r="E42" s="128">
        <f>E41*0.2</f>
        <v>0</v>
      </c>
      <c r="F42" s="128"/>
      <c r="G42" s="128"/>
      <c r="H42" s="129">
        <f>E41-E42</f>
        <v>0</v>
      </c>
      <c r="I42" s="110"/>
      <c r="J42" s="92"/>
    </row>
    <row r="43" spans="1:10" ht="15.5" x14ac:dyDescent="0.35">
      <c r="A43" s="127" t="s">
        <v>175</v>
      </c>
      <c r="B43" s="127"/>
      <c r="C43" s="127"/>
      <c r="D43" s="127"/>
      <c r="E43" s="128">
        <f>E41-E42</f>
        <v>0</v>
      </c>
      <c r="F43" s="128"/>
      <c r="G43" s="128"/>
      <c r="H43" s="129"/>
      <c r="I43" s="110"/>
      <c r="J43" s="92"/>
    </row>
    <row r="44" spans="1:10" ht="15.5" x14ac:dyDescent="0.35">
      <c r="A44" s="144" t="s">
        <v>159</v>
      </c>
      <c r="B44" s="144"/>
      <c r="C44" s="144"/>
      <c r="D44" s="144" t="s">
        <v>160</v>
      </c>
      <c r="E44" s="145" t="s">
        <v>160</v>
      </c>
      <c r="F44" s="145"/>
      <c r="G44" s="145"/>
      <c r="H44" s="110"/>
      <c r="I44" s="110"/>
      <c r="J44" s="92"/>
    </row>
    <row r="45" spans="1:10" ht="15.5" x14ac:dyDescent="0.35">
      <c r="A45" s="142"/>
      <c r="B45" s="142"/>
      <c r="C45" s="142"/>
      <c r="D45" s="142"/>
      <c r="E45" s="143"/>
      <c r="F45" s="143"/>
      <c r="G45" s="143"/>
      <c r="H45" s="110"/>
      <c r="I45" s="110"/>
      <c r="J45" s="92"/>
    </row>
    <row r="46" spans="1:10" s="95" customFormat="1" ht="19.75" customHeight="1" x14ac:dyDescent="0.35">
      <c r="A46" s="104" t="s">
        <v>162</v>
      </c>
      <c r="B46" s="105"/>
      <c r="C46" s="105"/>
      <c r="D46" s="105"/>
      <c r="E46" s="105"/>
      <c r="F46" s="105"/>
      <c r="G46" s="105"/>
      <c r="H46" s="105"/>
      <c r="I46" s="105"/>
      <c r="J46" s="94"/>
    </row>
    <row r="47" spans="1:10" s="96" customFormat="1" ht="49" customHeight="1" x14ac:dyDescent="0.35">
      <c r="A47" s="130" t="s">
        <v>6</v>
      </c>
      <c r="B47" s="131" t="s">
        <v>171</v>
      </c>
      <c r="C47" s="131"/>
      <c r="D47" s="131"/>
      <c r="E47" s="131"/>
      <c r="F47" s="131"/>
      <c r="G47" s="131"/>
      <c r="H47" s="131"/>
      <c r="I47" s="131"/>
    </row>
    <row r="48" spans="1:10" s="96" customFormat="1" ht="15.5" x14ac:dyDescent="0.35">
      <c r="A48" s="130" t="s">
        <v>7</v>
      </c>
      <c r="B48" s="131" t="s">
        <v>163</v>
      </c>
      <c r="C48" s="131"/>
      <c r="D48" s="131"/>
      <c r="E48" s="131"/>
      <c r="F48" s="131"/>
      <c r="G48" s="131"/>
      <c r="H48" s="131"/>
      <c r="I48" s="131"/>
    </row>
    <row r="49" spans="1:9" s="96" customFormat="1" ht="19" customHeight="1" x14ac:dyDescent="0.35">
      <c r="A49" s="130" t="s">
        <v>8</v>
      </c>
      <c r="B49" s="131" t="str">
        <f>CONCATENATE("A fennmaradó összeg az elkészült termék átvételekor fizetendő készpénzben.")</f>
        <v>A fennmaradó összeg az elkészült termék átvételekor fizetendő készpénzben.</v>
      </c>
      <c r="C49" s="131"/>
      <c r="D49" s="131"/>
      <c r="E49" s="131"/>
      <c r="F49" s="131"/>
      <c r="G49" s="131"/>
      <c r="H49" s="131"/>
      <c r="I49" s="131"/>
    </row>
    <row r="50" spans="1:9" s="96" customFormat="1" ht="33.5" customHeight="1" x14ac:dyDescent="0.35">
      <c r="A50" s="130" t="s">
        <v>9</v>
      </c>
      <c r="B50" s="131" t="s">
        <v>167</v>
      </c>
      <c r="C50" s="131"/>
      <c r="D50" s="131"/>
      <c r="E50" s="131"/>
      <c r="F50" s="131"/>
      <c r="G50" s="131"/>
      <c r="H50" s="131"/>
      <c r="I50" s="131"/>
    </row>
    <row r="51" spans="1:9" s="96" customFormat="1" ht="15.5" x14ac:dyDescent="0.35">
      <c r="A51" s="130" t="s">
        <v>11</v>
      </c>
      <c r="B51" s="131" t="s">
        <v>164</v>
      </c>
      <c r="C51" s="131"/>
      <c r="D51" s="131"/>
      <c r="E51" s="131"/>
      <c r="F51" s="131"/>
      <c r="G51" s="131"/>
      <c r="H51" s="131"/>
      <c r="I51" s="131"/>
    </row>
    <row r="52" spans="1:9" s="96" customFormat="1" ht="33.5" customHeight="1" x14ac:dyDescent="0.35">
      <c r="A52" s="130" t="s">
        <v>12</v>
      </c>
      <c r="B52" s="131" t="s">
        <v>165</v>
      </c>
      <c r="C52" s="131"/>
      <c r="D52" s="131"/>
      <c r="E52" s="131"/>
      <c r="F52" s="131"/>
      <c r="G52" s="131"/>
      <c r="H52" s="131"/>
      <c r="I52" s="131"/>
    </row>
    <row r="53" spans="1:9" s="96" customFormat="1" ht="33.5" customHeight="1" x14ac:dyDescent="0.35">
      <c r="A53" s="130" t="s">
        <v>13</v>
      </c>
      <c r="B53" s="131" t="s">
        <v>166</v>
      </c>
      <c r="C53" s="131"/>
      <c r="D53" s="131"/>
      <c r="E53" s="131"/>
      <c r="F53" s="131"/>
      <c r="G53" s="131"/>
      <c r="H53" s="131"/>
      <c r="I53" s="131"/>
    </row>
    <row r="54" spans="1:9" s="96" customFormat="1" ht="33.5" customHeight="1" x14ac:dyDescent="0.35">
      <c r="A54" s="130" t="s">
        <v>14</v>
      </c>
      <c r="B54" s="131" t="s">
        <v>168</v>
      </c>
      <c r="C54" s="131"/>
      <c r="D54" s="131"/>
      <c r="E54" s="131"/>
      <c r="F54" s="131"/>
      <c r="G54" s="131"/>
      <c r="H54" s="131"/>
      <c r="I54" s="131"/>
    </row>
    <row r="55" spans="1:9" s="96" customFormat="1" ht="15.5" x14ac:dyDescent="0.35">
      <c r="A55" s="130" t="s">
        <v>15</v>
      </c>
      <c r="B55" s="131" t="s">
        <v>169</v>
      </c>
      <c r="C55" s="131"/>
      <c r="D55" s="131"/>
      <c r="E55" s="131"/>
      <c r="F55" s="131"/>
      <c r="G55" s="131"/>
      <c r="H55" s="131"/>
      <c r="I55" s="131"/>
    </row>
    <row r="56" spans="1:9" s="96" customFormat="1" ht="15.5" x14ac:dyDescent="0.35">
      <c r="A56" s="130"/>
      <c r="B56" s="132"/>
      <c r="C56" s="132"/>
      <c r="D56" s="132"/>
      <c r="E56" s="132"/>
      <c r="F56" s="132"/>
      <c r="G56" s="132"/>
      <c r="H56" s="132"/>
      <c r="I56" s="132"/>
    </row>
    <row r="57" spans="1:9" s="97" customFormat="1" ht="15.5" x14ac:dyDescent="0.3">
      <c r="A57" s="133" t="s">
        <v>170</v>
      </c>
      <c r="B57" s="133"/>
      <c r="C57" s="133"/>
      <c r="D57" s="134" t="s">
        <v>178</v>
      </c>
      <c r="E57" s="134"/>
      <c r="F57" s="134"/>
      <c r="G57" s="134"/>
      <c r="H57" s="134"/>
      <c r="I57" s="135"/>
    </row>
    <row r="58" spans="1:9" s="96" customFormat="1" ht="15.5" x14ac:dyDescent="0.35">
      <c r="A58" s="136"/>
      <c r="B58" s="137"/>
      <c r="C58" s="137"/>
      <c r="D58" s="137"/>
      <c r="E58" s="137"/>
      <c r="F58" s="137"/>
      <c r="G58" s="137"/>
      <c r="H58" s="137"/>
      <c r="I58" s="137"/>
    </row>
    <row r="59" spans="1:9" s="96" customFormat="1" ht="15.5" x14ac:dyDescent="0.35">
      <c r="A59" s="131" t="s">
        <v>179</v>
      </c>
      <c r="B59" s="131"/>
      <c r="C59" s="131"/>
      <c r="D59" s="131"/>
      <c r="E59" s="131"/>
      <c r="F59" s="131"/>
      <c r="G59" s="131"/>
      <c r="H59" s="131"/>
      <c r="I59" s="131"/>
    </row>
    <row r="60" spans="1:9" x14ac:dyDescent="0.35"/>
    <row r="61" spans="1:9" x14ac:dyDescent="0.35"/>
    <row r="62" spans="1:9" x14ac:dyDescent="0.35"/>
    <row r="63" spans="1:9" x14ac:dyDescent="0.35"/>
    <row r="64" spans="1:9" x14ac:dyDescent="0.35">
      <c r="A64" s="138"/>
      <c r="B64" s="138"/>
      <c r="C64" s="138"/>
      <c r="D64" s="138"/>
      <c r="G64" s="139"/>
      <c r="H64" s="139"/>
      <c r="I64" s="139"/>
    </row>
    <row r="65" spans="1:9" s="98" customFormat="1" ht="20" customHeight="1" x14ac:dyDescent="0.35">
      <c r="A65" s="140" t="s">
        <v>172</v>
      </c>
      <c r="B65" s="140"/>
      <c r="C65" s="140"/>
      <c r="D65" s="140"/>
      <c r="E65" s="141"/>
      <c r="F65" s="141"/>
      <c r="G65" s="140" t="s">
        <v>173</v>
      </c>
      <c r="H65" s="140"/>
      <c r="I65" s="140"/>
    </row>
    <row r="66" spans="1:9" x14ac:dyDescent="0.35"/>
    <row r="67" spans="1:9" x14ac:dyDescent="0.35"/>
    <row r="68" spans="1:9" x14ac:dyDescent="0.35"/>
    <row r="69" spans="1:9" x14ac:dyDescent="0.35"/>
    <row r="70" spans="1:9" x14ac:dyDescent="0.35"/>
    <row r="71" spans="1:9" x14ac:dyDescent="0.35"/>
    <row r="72" spans="1:9" x14ac:dyDescent="0.35"/>
    <row r="73" spans="1:9" x14ac:dyDescent="0.35"/>
    <row r="74" spans="1:9" x14ac:dyDescent="0.35"/>
    <row r="75" spans="1:9" x14ac:dyDescent="0.35"/>
    <row r="76" spans="1:9" x14ac:dyDescent="0.35"/>
    <row r="77" spans="1:9" x14ac:dyDescent="0.35"/>
    <row r="78" spans="1:9" x14ac:dyDescent="0.35"/>
    <row r="79" spans="1:9" x14ac:dyDescent="0.35"/>
    <row r="80" spans="1:9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</sheetData>
  <sheetProtection algorithmName="SHA-512" hashValue="4nj1uz2AvZOKE5U46L+rmFgV8c6YP7Qwd4d7n6sO/glj0hHjw6i6sEjWos16vD6uRIof9gtT53VplHWiHfxKhg==" saltValue="b3hX+m/spE0uq5Iuvml71w==" spinCount="100000" sheet="1" objects="1" scenarios="1" selectLockedCells="1" selectUnlockedCells="1"/>
  <mergeCells count="62">
    <mergeCell ref="A44:D44"/>
    <mergeCell ref="E44:G44"/>
    <mergeCell ref="G64:I64"/>
    <mergeCell ref="A65:D65"/>
    <mergeCell ref="G65:I65"/>
    <mergeCell ref="A59:I59"/>
    <mergeCell ref="B51:I51"/>
    <mergeCell ref="B52:I52"/>
    <mergeCell ref="B53:I53"/>
    <mergeCell ref="B54:I54"/>
    <mergeCell ref="B55:I55"/>
    <mergeCell ref="A57:C57"/>
    <mergeCell ref="D57:H57"/>
    <mergeCell ref="B47:I47"/>
    <mergeCell ref="B48:I48"/>
    <mergeCell ref="B50:I50"/>
    <mergeCell ref="B49:I49"/>
    <mergeCell ref="A19:I20"/>
    <mergeCell ref="A41:D41"/>
    <mergeCell ref="A42:D42"/>
    <mergeCell ref="E41:G41"/>
    <mergeCell ref="E42:G42"/>
    <mergeCell ref="A43:D43"/>
    <mergeCell ref="E43:G43"/>
    <mergeCell ref="B14:H14"/>
    <mergeCell ref="B15:H15"/>
    <mergeCell ref="B16:H16"/>
    <mergeCell ref="G3:I11"/>
    <mergeCell ref="A1:I1"/>
    <mergeCell ref="D23:E23"/>
    <mergeCell ref="D24:E24"/>
    <mergeCell ref="D25:E25"/>
    <mergeCell ref="D26:E26"/>
    <mergeCell ref="D27:E27"/>
    <mergeCell ref="D28:E28"/>
    <mergeCell ref="D38:E38"/>
    <mergeCell ref="B24:C24"/>
    <mergeCell ref="B25:C25"/>
    <mergeCell ref="B26:C26"/>
    <mergeCell ref="B27:C27"/>
    <mergeCell ref="D35:E35"/>
    <mergeCell ref="D36:E36"/>
    <mergeCell ref="D37:E37"/>
    <mergeCell ref="D32:E32"/>
    <mergeCell ref="D33:E33"/>
    <mergeCell ref="D34:E34"/>
    <mergeCell ref="D29:E29"/>
    <mergeCell ref="D30:E30"/>
    <mergeCell ref="D31:E31"/>
    <mergeCell ref="B34:C34"/>
    <mergeCell ref="B35:C35"/>
    <mergeCell ref="B36:C36"/>
    <mergeCell ref="B37:C37"/>
    <mergeCell ref="B38:C38"/>
    <mergeCell ref="B28:C28"/>
    <mergeCell ref="B29:C29"/>
    <mergeCell ref="B30:C30"/>
    <mergeCell ref="B31:C31"/>
    <mergeCell ref="B32:C32"/>
    <mergeCell ref="B33:C33"/>
    <mergeCell ref="B13:H13"/>
    <mergeCell ref="B23:C23"/>
  </mergeCells>
  <hyperlinks>
    <hyperlink ref="B9" r:id="rId1" xr:uid="{3041A2D2-AA6C-4A67-88A5-DE9DC1DD8961}"/>
  </hyperlinks>
  <pageMargins left="0.7" right="0.7" top="0.75" bottom="0.75" header="0.3" footer="0.3"/>
  <pageSetup paperSize="9" scale="98" orientation="portrait" r:id="rId2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A6271-82F0-4238-8E90-E84E05999BCC}">
  <dimension ref="A1:J92"/>
  <sheetViews>
    <sheetView zoomScaleNormal="100" workbookViewId="0">
      <selection activeCell="B20" sqref="B20:B22"/>
    </sheetView>
  </sheetViews>
  <sheetFormatPr defaultColWidth="0" defaultRowHeight="14.5" zeroHeight="1" x14ac:dyDescent="0.35"/>
  <cols>
    <col min="1" max="1" width="9.1796875" customWidth="1"/>
    <col min="2" max="2" width="21.26953125" style="2" customWidth="1"/>
    <col min="3" max="3" width="24.453125" style="2" customWidth="1"/>
    <col min="4" max="4" width="48" style="5" customWidth="1"/>
    <col min="5" max="5" width="20.1796875" customWidth="1"/>
    <col min="6" max="6" width="37.1796875" hidden="1" customWidth="1"/>
    <col min="7" max="7" width="0" hidden="1" customWidth="1"/>
    <col min="8" max="8" width="24.453125" hidden="1" customWidth="1"/>
    <col min="9" max="9" width="3.26953125" customWidth="1"/>
    <col min="10" max="10" width="0" hidden="1" customWidth="1"/>
    <col min="11" max="16384" width="9.1796875" hidden="1"/>
  </cols>
  <sheetData>
    <row r="1" spans="1:9" s="25" customFormat="1" x14ac:dyDescent="0.35">
      <c r="A1" s="26" t="s">
        <v>10</v>
      </c>
      <c r="B1" s="26" t="s">
        <v>127</v>
      </c>
      <c r="C1" s="26" t="s">
        <v>130</v>
      </c>
      <c r="D1" s="27" t="s">
        <v>132</v>
      </c>
      <c r="E1" s="31" t="s">
        <v>5</v>
      </c>
    </row>
    <row r="2" spans="1:9" x14ac:dyDescent="0.35">
      <c r="A2" s="59" t="s">
        <v>6</v>
      </c>
      <c r="B2" s="59" t="str">
        <f>MEGRENDELŐ!U8</f>
        <v/>
      </c>
      <c r="C2" s="59" t="str">
        <f>IF(B2="","",MEGRENDELŐ!V8)</f>
        <v/>
      </c>
      <c r="D2" s="22" t="str">
        <f>IF(B2="","",CONCATENATE(MEGRENDELŐ!$W$7))</f>
        <v/>
      </c>
      <c r="E2" s="51" t="str">
        <f>H2</f>
        <v/>
      </c>
      <c r="F2" s="49" t="str">
        <f>CONCATENATE(B2,D3)</f>
        <v/>
      </c>
      <c r="G2" s="50" t="str">
        <f>IF(F2="","",COUNTIF(F:F,F2))</f>
        <v/>
      </c>
      <c r="H2" s="50" t="str">
        <f t="shared" ref="H2" si="0">IF(F2="","",IF(G2&gt;1,"Van már hasonló rendelés, összevonás szükséges",""))</f>
        <v/>
      </c>
      <c r="I2" s="1"/>
    </row>
    <row r="3" spans="1:9" x14ac:dyDescent="0.35">
      <c r="A3" s="59"/>
      <c r="B3" s="59"/>
      <c r="C3" s="59"/>
      <c r="D3" s="23" t="str">
        <f>IF(B2="","",UPPER(MEGRENDELŐ!D8))</f>
        <v/>
      </c>
      <c r="E3" s="52"/>
      <c r="F3" s="49"/>
      <c r="G3" s="50"/>
      <c r="H3" s="50"/>
      <c r="I3" s="1"/>
    </row>
    <row r="4" spans="1:9" x14ac:dyDescent="0.35">
      <c r="A4" s="59"/>
      <c r="B4" s="59"/>
      <c r="C4" s="59"/>
      <c r="D4" s="24" t="str">
        <f>IF(B2="","",(MEGRENDELŐ!E8))</f>
        <v/>
      </c>
      <c r="E4" s="53"/>
      <c r="F4" s="49"/>
      <c r="G4" s="50"/>
      <c r="H4" s="50"/>
      <c r="I4" s="1"/>
    </row>
    <row r="5" spans="1:9" x14ac:dyDescent="0.35">
      <c r="A5" s="59" t="s">
        <v>7</v>
      </c>
      <c r="B5" s="59" t="str">
        <f>MEGRENDELŐ!U9</f>
        <v/>
      </c>
      <c r="C5" s="59" t="str">
        <f>IF(B5="","",MEGRENDELŐ!V9)</f>
        <v/>
      </c>
      <c r="D5" s="22" t="str">
        <f>IF(B5="","",CONCATENATE(MEGRENDELŐ!$W$7))</f>
        <v/>
      </c>
      <c r="E5" s="51" t="str">
        <f t="shared" ref="E5" si="1">H5</f>
        <v/>
      </c>
      <c r="F5" s="49" t="str">
        <f t="shared" ref="F5" si="2">CONCATENATE(B5,D6)</f>
        <v/>
      </c>
      <c r="G5" s="50" t="str">
        <f t="shared" ref="G5" si="3">IF(F5="","",COUNTIF(F:F,F5))</f>
        <v/>
      </c>
      <c r="H5" s="50" t="str">
        <f t="shared" ref="H5" si="4">IF(F5="","",IF(G5&gt;1,"Van már hasonló rendelés, összevonás szükséges",""))</f>
        <v/>
      </c>
      <c r="I5" s="1"/>
    </row>
    <row r="6" spans="1:9" x14ac:dyDescent="0.35">
      <c r="A6" s="59"/>
      <c r="B6" s="59"/>
      <c r="C6" s="59"/>
      <c r="D6" s="23" t="str">
        <f>IF(B5="","",UPPER(MEGRENDELŐ!D9))</f>
        <v/>
      </c>
      <c r="E6" s="52"/>
      <c r="F6" s="49"/>
      <c r="G6" s="50"/>
      <c r="H6" s="50"/>
      <c r="I6" s="1"/>
    </row>
    <row r="7" spans="1:9" x14ac:dyDescent="0.35">
      <c r="A7" s="59"/>
      <c r="B7" s="59"/>
      <c r="C7" s="59"/>
      <c r="D7" s="24" t="str">
        <f>IF(B5="","",(MEGRENDELŐ!E9))</f>
        <v/>
      </c>
      <c r="E7" s="53"/>
      <c r="F7" s="49"/>
      <c r="G7" s="50"/>
      <c r="H7" s="50"/>
      <c r="I7" s="1"/>
    </row>
    <row r="8" spans="1:9" x14ac:dyDescent="0.35">
      <c r="A8" s="59" t="s">
        <v>8</v>
      </c>
      <c r="B8" s="59" t="str">
        <f>MEGRENDELŐ!U10</f>
        <v/>
      </c>
      <c r="C8" s="59" t="str">
        <f>IF(B8="","",MEGRENDELŐ!V10)</f>
        <v/>
      </c>
      <c r="D8" s="22" t="str">
        <f>IF(B8="","",CONCATENATE(MEGRENDELŐ!$W$7))</f>
        <v/>
      </c>
      <c r="E8" s="51" t="str">
        <f t="shared" ref="E8" si="5">H8</f>
        <v/>
      </c>
      <c r="F8" s="49" t="str">
        <f t="shared" ref="F8" si="6">CONCATENATE(B8,D9)</f>
        <v/>
      </c>
      <c r="G8" s="50" t="str">
        <f t="shared" ref="G8" si="7">IF(F8="","",COUNTIF(F:F,F8))</f>
        <v/>
      </c>
      <c r="H8" s="50" t="str">
        <f t="shared" ref="H8" si="8">IF(F8="","",IF(G8&gt;1,"Van már hasonló rendelés, összevonás szükséges",""))</f>
        <v/>
      </c>
      <c r="I8" s="1"/>
    </row>
    <row r="9" spans="1:9" x14ac:dyDescent="0.35">
      <c r="A9" s="59"/>
      <c r="B9" s="59"/>
      <c r="C9" s="59"/>
      <c r="D9" s="23" t="str">
        <f>IF(B8="","",UPPER(MEGRENDELŐ!D10))</f>
        <v/>
      </c>
      <c r="E9" s="52"/>
      <c r="F9" s="49"/>
      <c r="G9" s="50"/>
      <c r="H9" s="50"/>
      <c r="I9" s="1"/>
    </row>
    <row r="10" spans="1:9" x14ac:dyDescent="0.35">
      <c r="A10" s="59"/>
      <c r="B10" s="59"/>
      <c r="C10" s="59"/>
      <c r="D10" s="24" t="str">
        <f>IF(B8="","",(MEGRENDELŐ!E10))</f>
        <v/>
      </c>
      <c r="E10" s="53"/>
      <c r="F10" s="49"/>
      <c r="G10" s="50"/>
      <c r="H10" s="50"/>
      <c r="I10" s="1"/>
    </row>
    <row r="11" spans="1:9" x14ac:dyDescent="0.35">
      <c r="A11" s="59" t="s">
        <v>9</v>
      </c>
      <c r="B11" s="59" t="str">
        <f>MEGRENDELŐ!U11</f>
        <v/>
      </c>
      <c r="C11" s="59" t="str">
        <f>IF(B11="","",MEGRENDELŐ!V11)</f>
        <v/>
      </c>
      <c r="D11" s="22" t="str">
        <f>IF(B11="","",CONCATENATE(MEGRENDELŐ!$W$7))</f>
        <v/>
      </c>
      <c r="E11" s="51" t="str">
        <f t="shared" ref="E11" si="9">H11</f>
        <v/>
      </c>
      <c r="F11" s="49" t="str">
        <f t="shared" ref="F11" si="10">CONCATENATE(B11,D12)</f>
        <v/>
      </c>
      <c r="G11" s="50" t="str">
        <f t="shared" ref="G11" si="11">IF(F11="","",COUNTIF(F:F,F11))</f>
        <v/>
      </c>
      <c r="H11" s="50" t="str">
        <f t="shared" ref="H11" si="12">IF(F11="","",IF(G11&gt;1,"Van már hasonló rendelés, összevonás szükséges",""))</f>
        <v/>
      </c>
      <c r="I11" s="1"/>
    </row>
    <row r="12" spans="1:9" x14ac:dyDescent="0.35">
      <c r="A12" s="59"/>
      <c r="B12" s="59"/>
      <c r="C12" s="59"/>
      <c r="D12" s="23" t="str">
        <f>IF(B11="","",UPPER(MEGRENDELŐ!D11))</f>
        <v/>
      </c>
      <c r="E12" s="52"/>
      <c r="F12" s="49"/>
      <c r="G12" s="50"/>
      <c r="H12" s="50"/>
      <c r="I12" s="1"/>
    </row>
    <row r="13" spans="1:9" x14ac:dyDescent="0.35">
      <c r="A13" s="59"/>
      <c r="B13" s="59"/>
      <c r="C13" s="59"/>
      <c r="D13" s="24" t="str">
        <f>IF(B11="","",(MEGRENDELŐ!E11))</f>
        <v/>
      </c>
      <c r="E13" s="53"/>
      <c r="F13" s="49"/>
      <c r="G13" s="50"/>
      <c r="H13" s="50"/>
      <c r="I13" s="1"/>
    </row>
    <row r="14" spans="1:9" x14ac:dyDescent="0.35">
      <c r="A14" s="59" t="s">
        <v>11</v>
      </c>
      <c r="B14" s="59" t="str">
        <f>MEGRENDELŐ!U12</f>
        <v/>
      </c>
      <c r="C14" s="59" t="str">
        <f>IF(B14="","",MEGRENDELŐ!V14)</f>
        <v/>
      </c>
      <c r="D14" s="22" t="str">
        <f>IF(B14="","",CONCATENATE(MEGRENDELŐ!$W$7))</f>
        <v/>
      </c>
      <c r="E14" s="51" t="str">
        <f t="shared" ref="E14" si="13">H14</f>
        <v/>
      </c>
      <c r="F14" s="49" t="str">
        <f t="shared" ref="F14" si="14">CONCATENATE(B14,D15)</f>
        <v/>
      </c>
      <c r="G14" s="50" t="str">
        <f t="shared" ref="G14" si="15">IF(F14="","",COUNTIF(F:F,F14))</f>
        <v/>
      </c>
      <c r="H14" s="50" t="str">
        <f>IF(F14="","",IF(G14&gt;1,"Van már hasonló rendelés, összevonás szükséges",""))</f>
        <v/>
      </c>
      <c r="I14" s="1"/>
    </row>
    <row r="15" spans="1:9" x14ac:dyDescent="0.35">
      <c r="A15" s="59"/>
      <c r="B15" s="59"/>
      <c r="C15" s="59"/>
      <c r="D15" s="23" t="str">
        <f>IF(B14="","",UPPER(MEGRENDELŐ!D12))</f>
        <v/>
      </c>
      <c r="E15" s="52"/>
      <c r="F15" s="49"/>
      <c r="G15" s="50"/>
      <c r="H15" s="50"/>
      <c r="I15" s="1"/>
    </row>
    <row r="16" spans="1:9" x14ac:dyDescent="0.35">
      <c r="A16" s="59"/>
      <c r="B16" s="59"/>
      <c r="C16" s="59"/>
      <c r="D16" s="24" t="str">
        <f>IF(B14="","",(MEGRENDELŐ!E12))</f>
        <v/>
      </c>
      <c r="E16" s="53"/>
      <c r="F16" s="49"/>
      <c r="G16" s="50"/>
      <c r="H16" s="50"/>
      <c r="I16" s="1"/>
    </row>
    <row r="17" spans="1:9" x14ac:dyDescent="0.35">
      <c r="A17" s="59" t="s">
        <v>12</v>
      </c>
      <c r="B17" s="59" t="str">
        <f>MEGRENDELŐ!U13</f>
        <v/>
      </c>
      <c r="C17" s="59" t="str">
        <f>IF(B17="","",MEGRENDELŐ!V13)</f>
        <v/>
      </c>
      <c r="D17" s="22" t="str">
        <f>IF(B17="","",CONCATENATE(MEGRENDELŐ!$W$7))</f>
        <v/>
      </c>
      <c r="E17" s="51" t="str">
        <f t="shared" ref="E17" si="16">H17</f>
        <v/>
      </c>
      <c r="F17" s="49" t="str">
        <f>CONCATENATE(B17,D18)</f>
        <v/>
      </c>
      <c r="G17" s="50" t="str">
        <f>IF(F17="","",COUNTIF(F:F,F17))</f>
        <v/>
      </c>
      <c r="H17" s="50" t="str">
        <f t="shared" ref="H17" si="17">IF(F17="","",IF(G17&gt;1,"Van már hasonló rendelés, összevonás szükséges",""))</f>
        <v/>
      </c>
      <c r="I17" s="1"/>
    </row>
    <row r="18" spans="1:9" x14ac:dyDescent="0.35">
      <c r="A18" s="59"/>
      <c r="B18" s="59"/>
      <c r="C18" s="59"/>
      <c r="D18" s="23" t="str">
        <f>IF(B17="","",UPPER(MEGRENDELŐ!D13))</f>
        <v/>
      </c>
      <c r="E18" s="52"/>
      <c r="F18" s="49"/>
      <c r="G18" s="50"/>
      <c r="H18" s="50"/>
      <c r="I18" s="1"/>
    </row>
    <row r="19" spans="1:9" x14ac:dyDescent="0.35">
      <c r="A19" s="59"/>
      <c r="B19" s="59"/>
      <c r="C19" s="59"/>
      <c r="D19" s="24" t="str">
        <f>IF(B17="","",(MEGRENDELŐ!E13))</f>
        <v/>
      </c>
      <c r="E19" s="53"/>
      <c r="F19" s="49"/>
      <c r="G19" s="50"/>
      <c r="H19" s="50"/>
      <c r="I19" s="1"/>
    </row>
    <row r="20" spans="1:9" x14ac:dyDescent="0.35">
      <c r="A20" s="59" t="s">
        <v>13</v>
      </c>
      <c r="B20" s="59" t="str">
        <f>MEGRENDELŐ!U14</f>
        <v/>
      </c>
      <c r="C20" s="59" t="str">
        <f>IF(B20="","",MEGRENDELŐ!V14)</f>
        <v/>
      </c>
      <c r="D20" s="22" t="str">
        <f>IF(B20="","",CONCATENATE(MEGRENDELŐ!$W$7))</f>
        <v/>
      </c>
      <c r="E20" s="51" t="str">
        <f t="shared" ref="E20" si="18">H20</f>
        <v/>
      </c>
      <c r="F20" s="49" t="str">
        <f t="shared" ref="F20" si="19">CONCATENATE(B20,D21)</f>
        <v/>
      </c>
      <c r="G20" s="50" t="str">
        <f t="shared" ref="G20" si="20">IF(F20="","",COUNTIF(F:F,F20))</f>
        <v/>
      </c>
      <c r="H20" s="50" t="str">
        <f t="shared" ref="H20" si="21">IF(F20="","",IF(G20&gt;1,"Van már hasonló rendelés, összevonás szükséges",""))</f>
        <v/>
      </c>
      <c r="I20" s="1"/>
    </row>
    <row r="21" spans="1:9" x14ac:dyDescent="0.35">
      <c r="A21" s="59"/>
      <c r="B21" s="59"/>
      <c r="C21" s="59"/>
      <c r="D21" s="23" t="str">
        <f>IF(B20="","",UPPER(MEGRENDELŐ!D14))</f>
        <v/>
      </c>
      <c r="E21" s="52"/>
      <c r="F21" s="49"/>
      <c r="G21" s="50"/>
      <c r="H21" s="50"/>
      <c r="I21" s="1"/>
    </row>
    <row r="22" spans="1:9" ht="29" x14ac:dyDescent="0.35">
      <c r="A22" s="59"/>
      <c r="B22" s="59"/>
      <c r="C22" s="59"/>
      <c r="D22" s="24" t="str">
        <f>IF(B20="","",(MEGRENDELŐ!E14))</f>
        <v/>
      </c>
      <c r="E22" s="53"/>
      <c r="F22" s="49"/>
      <c r="G22" s="50"/>
      <c r="H22" s="50"/>
      <c r="I22" s="1"/>
    </row>
    <row r="23" spans="1:9" x14ac:dyDescent="0.35">
      <c r="A23" s="59" t="s">
        <v>14</v>
      </c>
      <c r="B23" s="59" t="str">
        <f>MEGRENDELŐ!U15</f>
        <v/>
      </c>
      <c r="C23" s="59" t="str">
        <f>IF(B23="","",MEGRENDELŐ!V15)</f>
        <v/>
      </c>
      <c r="D23" s="22" t="str">
        <f>IF(B23="","",CONCATENATE(MEGRENDELŐ!$W$7))</f>
        <v/>
      </c>
      <c r="E23" s="51" t="str">
        <f t="shared" ref="E23" si="22">H23</f>
        <v/>
      </c>
      <c r="F23" s="49" t="str">
        <f t="shared" ref="F23" si="23">CONCATENATE(B23,D24)</f>
        <v/>
      </c>
      <c r="G23" s="50" t="str">
        <f t="shared" ref="G23" si="24">IF(F23="","",COUNTIF(F:F,F23))</f>
        <v/>
      </c>
      <c r="H23" s="50" t="str">
        <f t="shared" ref="H23" si="25">IF(F23="","",IF(G23&gt;1,"Van már hasonló rendelés, összevonás szükséges",""))</f>
        <v/>
      </c>
      <c r="I23" s="1"/>
    </row>
    <row r="24" spans="1:9" x14ac:dyDescent="0.35">
      <c r="A24" s="59"/>
      <c r="B24" s="59"/>
      <c r="C24" s="59"/>
      <c r="D24" s="23" t="str">
        <f>IF(B23="","",UPPER(MEGRENDELŐ!D15))</f>
        <v/>
      </c>
      <c r="E24" s="52"/>
      <c r="F24" s="49"/>
      <c r="G24" s="50"/>
      <c r="H24" s="50"/>
      <c r="I24" s="1"/>
    </row>
    <row r="25" spans="1:9" x14ac:dyDescent="0.35">
      <c r="A25" s="59"/>
      <c r="B25" s="59"/>
      <c r="C25" s="59"/>
      <c r="D25" s="24" t="str">
        <f>IF(B23="","",(MEGRENDELŐ!E15))</f>
        <v/>
      </c>
      <c r="E25" s="53"/>
      <c r="F25" s="49"/>
      <c r="G25" s="50"/>
      <c r="H25" s="50"/>
      <c r="I25" s="1"/>
    </row>
    <row r="26" spans="1:9" x14ac:dyDescent="0.35">
      <c r="A26" s="59" t="s">
        <v>15</v>
      </c>
      <c r="B26" s="59" t="str">
        <f>MEGRENDELŐ!U16</f>
        <v/>
      </c>
      <c r="C26" s="59" t="str">
        <f>IF(B26="","",MEGRENDELŐ!V16)</f>
        <v/>
      </c>
      <c r="D26" s="22" t="str">
        <f>IF(B26="","",CONCATENATE(MEGRENDELŐ!$W$7))</f>
        <v/>
      </c>
      <c r="E26" s="51" t="str">
        <f t="shared" ref="E26" si="26">H26</f>
        <v/>
      </c>
      <c r="F26" s="49" t="str">
        <f t="shared" ref="F26" si="27">CONCATENATE(B26,D27)</f>
        <v/>
      </c>
      <c r="G26" s="50" t="str">
        <f t="shared" ref="G26" si="28">IF(F26="","",COUNTIF(F:F,F26))</f>
        <v/>
      </c>
      <c r="H26" s="50" t="str">
        <f t="shared" ref="H26" si="29">IF(F26="","",IF(G26&gt;1,"Van már hasonló rendelés, összevonás szükséges",""))</f>
        <v/>
      </c>
      <c r="I26" s="1"/>
    </row>
    <row r="27" spans="1:9" x14ac:dyDescent="0.35">
      <c r="A27" s="59"/>
      <c r="B27" s="59"/>
      <c r="C27" s="59"/>
      <c r="D27" s="23" t="str">
        <f>IF(B26="","",UPPER(MEGRENDELŐ!D16))</f>
        <v/>
      </c>
      <c r="E27" s="52"/>
      <c r="F27" s="49"/>
      <c r="G27" s="50"/>
      <c r="H27" s="50"/>
      <c r="I27" s="1"/>
    </row>
    <row r="28" spans="1:9" x14ac:dyDescent="0.35">
      <c r="A28" s="59"/>
      <c r="B28" s="59"/>
      <c r="C28" s="59"/>
      <c r="D28" s="24" t="str">
        <f>IF(B26="","",(MEGRENDELŐ!E16))</f>
        <v/>
      </c>
      <c r="E28" s="53"/>
      <c r="F28" s="49"/>
      <c r="G28" s="50"/>
      <c r="H28" s="50"/>
      <c r="I28" s="1"/>
    </row>
    <row r="29" spans="1:9" x14ac:dyDescent="0.35">
      <c r="A29" s="54" t="s">
        <v>16</v>
      </c>
      <c r="B29" s="55" t="str">
        <f>MEGRENDELŐ!U17</f>
        <v/>
      </c>
      <c r="C29" s="55" t="str">
        <f>IF(B29="","",MEGRENDELŐ!V17)</f>
        <v/>
      </c>
      <c r="D29" s="22" t="str">
        <f>IF(B29="","",CONCATENATE(MEGRENDELŐ!$W$7))</f>
        <v/>
      </c>
      <c r="E29" s="51" t="str">
        <f t="shared" ref="E29" si="30">H29</f>
        <v/>
      </c>
      <c r="F29" s="49" t="str">
        <f t="shared" ref="F29" si="31">CONCATENATE(B29,D30)</f>
        <v/>
      </c>
      <c r="G29" s="50" t="str">
        <f t="shared" ref="G29:G89" si="32">IF(F29="","",COUNTIF(F:F,F29))</f>
        <v/>
      </c>
      <c r="H29" s="50" t="str">
        <f t="shared" ref="H29" si="33">IF(F29="","",IF(G29&gt;1,"Van már hasonló rendelés, összevonás szükséges",""))</f>
        <v/>
      </c>
      <c r="I29" s="1"/>
    </row>
    <row r="30" spans="1:9" x14ac:dyDescent="0.35">
      <c r="A30" s="54"/>
      <c r="B30" s="56"/>
      <c r="C30" s="56"/>
      <c r="D30" s="23" t="str">
        <f>IF(B29="","",UPPER(MEGRENDELŐ!D17))</f>
        <v/>
      </c>
      <c r="E30" s="52"/>
      <c r="F30" s="49"/>
      <c r="G30" s="50"/>
      <c r="H30" s="50"/>
      <c r="I30" s="1"/>
    </row>
    <row r="31" spans="1:9" x14ac:dyDescent="0.35">
      <c r="A31" s="54"/>
      <c r="B31" s="57"/>
      <c r="C31" s="57"/>
      <c r="D31" s="24" t="str">
        <f>IF(B29="","",(MEGRENDELŐ!E17))</f>
        <v/>
      </c>
      <c r="E31" s="53"/>
      <c r="F31" s="49"/>
      <c r="G31" s="50"/>
      <c r="H31" s="50"/>
      <c r="I31" s="1"/>
    </row>
    <row r="32" spans="1:9" x14ac:dyDescent="0.35">
      <c r="A32" s="54" t="s">
        <v>17</v>
      </c>
      <c r="B32" s="59" t="str">
        <f>MEGRENDELŐ!U18</f>
        <v/>
      </c>
      <c r="C32" s="59" t="str">
        <f>IF(B32="","",MEGRENDELŐ!V18)</f>
        <v/>
      </c>
      <c r="D32" s="22" t="str">
        <f>IF(B32="","",CONCATENATE(MEGRENDELŐ!$W$7))</f>
        <v/>
      </c>
      <c r="E32" s="51" t="str">
        <f t="shared" ref="E32" si="34">H32</f>
        <v/>
      </c>
      <c r="F32" s="49" t="str">
        <f t="shared" ref="F32" si="35">CONCATENATE(B32,D33)</f>
        <v/>
      </c>
      <c r="G32" s="50" t="str">
        <f t="shared" si="32"/>
        <v/>
      </c>
      <c r="H32" s="50" t="str">
        <f t="shared" ref="H32" si="36">IF(F32="","",IF(G32&gt;1,"Van már hasonló rendelés, összevonás szükséges",""))</f>
        <v/>
      </c>
      <c r="I32" s="1"/>
    </row>
    <row r="33" spans="1:9" x14ac:dyDescent="0.35">
      <c r="A33" s="54"/>
      <c r="B33" s="59"/>
      <c r="C33" s="59"/>
      <c r="D33" s="23" t="str">
        <f>IF(B32="","",UPPER(MEGRENDELŐ!D18))</f>
        <v/>
      </c>
      <c r="E33" s="52"/>
      <c r="F33" s="49"/>
      <c r="G33" s="50"/>
      <c r="H33" s="50"/>
      <c r="I33" s="1"/>
    </row>
    <row r="34" spans="1:9" x14ac:dyDescent="0.35">
      <c r="A34" s="54"/>
      <c r="B34" s="59"/>
      <c r="C34" s="59"/>
      <c r="D34" s="24" t="str">
        <f>IF(B32="","",(MEGRENDELŐ!E18))</f>
        <v/>
      </c>
      <c r="E34" s="53"/>
      <c r="F34" s="49"/>
      <c r="G34" s="50"/>
      <c r="H34" s="50"/>
      <c r="I34" s="1"/>
    </row>
    <row r="35" spans="1:9" x14ac:dyDescent="0.35">
      <c r="A35" s="59" t="s">
        <v>18</v>
      </c>
      <c r="B35" s="59" t="str">
        <f>MEGRENDELŐ!U19</f>
        <v/>
      </c>
      <c r="C35" s="59" t="str">
        <f>IF(B35="","",MEGRENDELŐ!V19)</f>
        <v/>
      </c>
      <c r="D35" s="22" t="str">
        <f>IF(B35="","",CONCATENATE(MEGRENDELŐ!$W$7))</f>
        <v/>
      </c>
      <c r="E35" s="51" t="str">
        <f t="shared" ref="E35" si="37">H35</f>
        <v/>
      </c>
      <c r="F35" s="49" t="str">
        <f t="shared" ref="F35" si="38">CONCATENATE(B35,D36)</f>
        <v/>
      </c>
      <c r="G35" s="50" t="str">
        <f t="shared" si="32"/>
        <v/>
      </c>
      <c r="H35" s="50" t="str">
        <f t="shared" ref="H35" si="39">IF(F35="","",IF(G35&gt;1,"Van már hasonló rendelés, összevonás szükséges",""))</f>
        <v/>
      </c>
      <c r="I35" s="1"/>
    </row>
    <row r="36" spans="1:9" x14ac:dyDescent="0.35">
      <c r="A36" s="59"/>
      <c r="B36" s="59"/>
      <c r="C36" s="59"/>
      <c r="D36" s="23" t="str">
        <f>IF(B35="","",UPPER(MEGRENDELŐ!D19))</f>
        <v/>
      </c>
      <c r="E36" s="52"/>
      <c r="F36" s="49"/>
      <c r="G36" s="50"/>
      <c r="H36" s="50"/>
      <c r="I36" s="1"/>
    </row>
    <row r="37" spans="1:9" x14ac:dyDescent="0.35">
      <c r="A37" s="59"/>
      <c r="B37" s="59"/>
      <c r="C37" s="59"/>
      <c r="D37" s="24" t="str">
        <f>IF(B35="","",(MEGRENDELŐ!E19))</f>
        <v/>
      </c>
      <c r="E37" s="53"/>
      <c r="F37" s="49"/>
      <c r="G37" s="50"/>
      <c r="H37" s="50"/>
      <c r="I37" s="1"/>
    </row>
    <row r="38" spans="1:9" x14ac:dyDescent="0.35">
      <c r="A38" s="58" t="s">
        <v>19</v>
      </c>
      <c r="B38" s="59" t="str">
        <f>MEGRENDELŐ!U20</f>
        <v/>
      </c>
      <c r="C38" s="59" t="str">
        <f>IF(B38="","",MEGRENDELŐ!V20)</f>
        <v/>
      </c>
      <c r="D38" s="28" t="str">
        <f>IF(B38="","",CONCATENATE(MEGRENDELŐ!$W$7))</f>
        <v/>
      </c>
      <c r="E38" s="51" t="str">
        <f t="shared" ref="E38" si="40">H38</f>
        <v/>
      </c>
      <c r="F38" s="49" t="str">
        <f t="shared" ref="F38" si="41">CONCATENATE(B38,D39)</f>
        <v/>
      </c>
      <c r="G38" s="50" t="str">
        <f t="shared" si="32"/>
        <v/>
      </c>
      <c r="H38" s="50" t="str">
        <f t="shared" ref="H38" si="42">IF(F38="","",IF(G38&gt;1,"Van már hasonló rendelés, összevonás szükséges",""))</f>
        <v/>
      </c>
      <c r="I38" s="1"/>
    </row>
    <row r="39" spans="1:9" x14ac:dyDescent="0.35">
      <c r="A39" s="54"/>
      <c r="B39" s="59"/>
      <c r="C39" s="59"/>
      <c r="D39" s="29" t="str">
        <f>IF(B38="","",UPPER(MEGRENDELŐ!D20))</f>
        <v/>
      </c>
      <c r="E39" s="52"/>
      <c r="F39" s="49"/>
      <c r="G39" s="50"/>
      <c r="H39" s="50"/>
      <c r="I39" s="1"/>
    </row>
    <row r="40" spans="1:9" x14ac:dyDescent="0.35">
      <c r="A40" s="54"/>
      <c r="B40" s="59"/>
      <c r="C40" s="59"/>
      <c r="D40" s="30" t="str">
        <f>IF(B38="","",(MEGRENDELŐ!E20))</f>
        <v/>
      </c>
      <c r="E40" s="53"/>
      <c r="F40" s="49"/>
      <c r="G40" s="50"/>
      <c r="H40" s="50"/>
      <c r="I40" s="1"/>
    </row>
    <row r="41" spans="1:9" x14ac:dyDescent="0.35">
      <c r="A41" s="54" t="s">
        <v>20</v>
      </c>
      <c r="B41" s="59" t="str">
        <f>MEGRENDELŐ!U21</f>
        <v/>
      </c>
      <c r="C41" s="59" t="str">
        <f>IF(B41="","",MEGRENDELŐ!V21)</f>
        <v/>
      </c>
      <c r="D41" s="28" t="str">
        <f>IF(B41="","",CONCATENATE(MEGRENDELŐ!$W$7))</f>
        <v/>
      </c>
      <c r="E41" s="51" t="str">
        <f t="shared" ref="E41" si="43">H41</f>
        <v/>
      </c>
      <c r="F41" s="49" t="str">
        <f t="shared" ref="F41" si="44">CONCATENATE(B41,D42)</f>
        <v/>
      </c>
      <c r="G41" s="50" t="str">
        <f t="shared" si="32"/>
        <v/>
      </c>
      <c r="H41" s="50" t="str">
        <f t="shared" ref="H41" si="45">IF(F41="","",IF(G41&gt;1,"Van már hasonló rendelés, összevonás szükséges",""))</f>
        <v/>
      </c>
      <c r="I41" s="1"/>
    </row>
    <row r="42" spans="1:9" x14ac:dyDescent="0.35">
      <c r="A42" s="54"/>
      <c r="B42" s="59"/>
      <c r="C42" s="59"/>
      <c r="D42" s="29" t="str">
        <f>IF(B41="","",UPPER(MEGRENDELŐ!D21))</f>
        <v/>
      </c>
      <c r="E42" s="52"/>
      <c r="F42" s="49"/>
      <c r="G42" s="50"/>
      <c r="H42" s="50"/>
      <c r="I42" s="1"/>
    </row>
    <row r="43" spans="1:9" x14ac:dyDescent="0.35">
      <c r="A43" s="54"/>
      <c r="B43" s="59"/>
      <c r="C43" s="59"/>
      <c r="D43" s="30" t="str">
        <f>IF(B41="","",(MEGRENDELŐ!E21))</f>
        <v/>
      </c>
      <c r="E43" s="53"/>
      <c r="F43" s="49"/>
      <c r="G43" s="50"/>
      <c r="H43" s="50"/>
      <c r="I43" s="1"/>
    </row>
    <row r="44" spans="1:9" x14ac:dyDescent="0.35">
      <c r="A44" s="54" t="s">
        <v>21</v>
      </c>
      <c r="B44" s="59" t="str">
        <f>MEGRENDELŐ!U22</f>
        <v/>
      </c>
      <c r="C44" s="59" t="str">
        <f>IF(B44="","",MEGRENDELŐ!V22)</f>
        <v/>
      </c>
      <c r="D44" s="28" t="str">
        <f>IF(B44="","",CONCATENATE(MEGRENDELŐ!$W$7))</f>
        <v/>
      </c>
      <c r="E44" s="51" t="str">
        <f t="shared" ref="E44" si="46">H44</f>
        <v/>
      </c>
      <c r="F44" s="49" t="str">
        <f t="shared" ref="F44" si="47">CONCATENATE(B44,D45)</f>
        <v/>
      </c>
      <c r="G44" s="50" t="str">
        <f t="shared" si="32"/>
        <v/>
      </c>
      <c r="H44" s="50" t="str">
        <f t="shared" ref="H44" si="48">IF(F44="","",IF(G44&gt;1,"Van már hasonló rendelés, összevonás szükséges",""))</f>
        <v/>
      </c>
      <c r="I44" s="1"/>
    </row>
    <row r="45" spans="1:9" x14ac:dyDescent="0.35">
      <c r="A45" s="54"/>
      <c r="B45" s="59"/>
      <c r="C45" s="59"/>
      <c r="D45" s="29" t="str">
        <f>IF(B44="","",UPPER(MEGRENDELŐ!D22))</f>
        <v/>
      </c>
      <c r="E45" s="52"/>
      <c r="F45" s="49"/>
      <c r="G45" s="50"/>
      <c r="H45" s="50"/>
      <c r="I45" s="1"/>
    </row>
    <row r="46" spans="1:9" x14ac:dyDescent="0.35">
      <c r="A46" s="54"/>
      <c r="B46" s="59"/>
      <c r="C46" s="59"/>
      <c r="D46" s="30" t="str">
        <f>IF(B44="","",(MEGRENDELŐ!E22))</f>
        <v/>
      </c>
      <c r="E46" s="53"/>
      <c r="F46" s="49"/>
      <c r="G46" s="50"/>
      <c r="H46" s="50"/>
      <c r="I46" s="1"/>
    </row>
    <row r="47" spans="1:9" x14ac:dyDescent="0.35">
      <c r="A47" s="54" t="s">
        <v>22</v>
      </c>
      <c r="B47" s="55" t="str">
        <f>MEGRENDELŐ!U23</f>
        <v/>
      </c>
      <c r="C47" s="55" t="str">
        <f>IF(B47="","",MEGRENDELŐ!V23)</f>
        <v/>
      </c>
      <c r="D47" s="28" t="str">
        <f>IF(B47="","",CONCATENATE(MEGRENDELŐ!$W$7))</f>
        <v/>
      </c>
      <c r="E47" s="51" t="str">
        <f t="shared" ref="E47" si="49">H47</f>
        <v/>
      </c>
      <c r="F47" s="49" t="str">
        <f t="shared" ref="F47" si="50">CONCATENATE(B47,D48)</f>
        <v/>
      </c>
      <c r="G47" s="50" t="str">
        <f t="shared" si="32"/>
        <v/>
      </c>
      <c r="H47" s="50" t="str">
        <f t="shared" ref="H47" si="51">IF(F47="","",IF(G47&gt;1,"Van már hasonló rendelés, összevonás szükséges",""))</f>
        <v/>
      </c>
      <c r="I47" s="1"/>
    </row>
    <row r="48" spans="1:9" x14ac:dyDescent="0.35">
      <c r="A48" s="54"/>
      <c r="B48" s="56"/>
      <c r="C48" s="56"/>
      <c r="D48" s="29" t="str">
        <f>IF(B47="","",UPPER(MEGRENDELŐ!D23))</f>
        <v/>
      </c>
      <c r="E48" s="52"/>
      <c r="F48" s="49"/>
      <c r="G48" s="50"/>
      <c r="H48" s="50"/>
      <c r="I48" s="1"/>
    </row>
    <row r="49" spans="1:9" x14ac:dyDescent="0.35">
      <c r="A49" s="54"/>
      <c r="B49" s="57"/>
      <c r="C49" s="57"/>
      <c r="D49" s="30" t="str">
        <f>IF(B47="","",(MEGRENDELŐ!E23))</f>
        <v/>
      </c>
      <c r="E49" s="53"/>
      <c r="F49" s="49"/>
      <c r="G49" s="50"/>
      <c r="H49" s="50"/>
      <c r="I49" s="1"/>
    </row>
    <row r="50" spans="1:9" x14ac:dyDescent="0.35">
      <c r="A50" s="54" t="s">
        <v>23</v>
      </c>
      <c r="B50" s="55" t="str">
        <f>MEGRENDELŐ!U24</f>
        <v/>
      </c>
      <c r="C50" s="55" t="str">
        <f>IF(B50="","",MEGRENDELŐ!V24)</f>
        <v/>
      </c>
      <c r="D50" s="28" t="str">
        <f>IF(B50="","",CONCATENATE(MEGRENDELŐ!$W$7))</f>
        <v/>
      </c>
      <c r="E50" s="51" t="str">
        <f t="shared" ref="E50" si="52">H50</f>
        <v/>
      </c>
      <c r="F50" s="49" t="str">
        <f t="shared" ref="F50" si="53">CONCATENATE(B50,D51)</f>
        <v/>
      </c>
      <c r="G50" s="50" t="str">
        <f t="shared" si="32"/>
        <v/>
      </c>
      <c r="H50" s="50" t="str">
        <f t="shared" ref="H50" si="54">IF(F50="","",IF(G50&gt;1,"Van már hasonló rendelés, összevonás szükséges",""))</f>
        <v/>
      </c>
      <c r="I50" s="1"/>
    </row>
    <row r="51" spans="1:9" x14ac:dyDescent="0.35">
      <c r="A51" s="54"/>
      <c r="B51" s="56"/>
      <c r="C51" s="56"/>
      <c r="D51" s="29" t="str">
        <f>IF(B50="","",UPPER(MEGRENDELŐ!D24))</f>
        <v/>
      </c>
      <c r="E51" s="52"/>
      <c r="F51" s="49"/>
      <c r="G51" s="50"/>
      <c r="H51" s="50"/>
      <c r="I51" s="1"/>
    </row>
    <row r="52" spans="1:9" x14ac:dyDescent="0.35">
      <c r="A52" s="54"/>
      <c r="B52" s="57"/>
      <c r="C52" s="57"/>
      <c r="D52" s="30" t="str">
        <f>IF(B50="","",(MEGRENDELŐ!E24))</f>
        <v/>
      </c>
      <c r="E52" s="53"/>
      <c r="F52" s="49"/>
      <c r="G52" s="50"/>
      <c r="H52" s="50"/>
      <c r="I52" s="1"/>
    </row>
    <row r="53" spans="1:9" x14ac:dyDescent="0.35">
      <c r="A53" s="54" t="s">
        <v>24</v>
      </c>
      <c r="B53" s="55" t="str">
        <f>MEGRENDELŐ!U25</f>
        <v/>
      </c>
      <c r="C53" s="55" t="str">
        <f>IF(B53="","",MEGRENDELŐ!V25)</f>
        <v/>
      </c>
      <c r="D53" s="28" t="str">
        <f>IF(B53="","",CONCATENATE(MEGRENDELŐ!$W$7))</f>
        <v/>
      </c>
      <c r="E53" s="51" t="str">
        <f t="shared" ref="E53" si="55">H53</f>
        <v/>
      </c>
      <c r="F53" s="49" t="str">
        <f t="shared" ref="F53" si="56">CONCATENATE(B53,D54)</f>
        <v/>
      </c>
      <c r="G53" s="50" t="str">
        <f t="shared" si="32"/>
        <v/>
      </c>
      <c r="H53" s="50" t="str">
        <f t="shared" ref="H53" si="57">IF(F53="","",IF(G53&gt;1,"Van már hasonló rendelés, összevonás szükséges",""))</f>
        <v/>
      </c>
      <c r="I53" s="1"/>
    </row>
    <row r="54" spans="1:9" x14ac:dyDescent="0.35">
      <c r="A54" s="54"/>
      <c r="B54" s="56"/>
      <c r="C54" s="56"/>
      <c r="D54" s="29" t="str">
        <f>IF(B53="","",UPPER(MEGRENDELŐ!D25))</f>
        <v/>
      </c>
      <c r="E54" s="52"/>
      <c r="F54" s="49"/>
      <c r="G54" s="50"/>
      <c r="H54" s="50"/>
      <c r="I54" s="1"/>
    </row>
    <row r="55" spans="1:9" x14ac:dyDescent="0.35">
      <c r="A55" s="54"/>
      <c r="B55" s="57"/>
      <c r="C55" s="57"/>
      <c r="D55" s="30" t="str">
        <f>IF(B53="","",(MEGRENDELŐ!E25))</f>
        <v/>
      </c>
      <c r="E55" s="53"/>
      <c r="F55" s="49"/>
      <c r="G55" s="50"/>
      <c r="H55" s="50"/>
      <c r="I55" s="1"/>
    </row>
    <row r="56" spans="1:9" x14ac:dyDescent="0.35">
      <c r="A56" s="54" t="s">
        <v>25</v>
      </c>
      <c r="B56" s="55" t="str">
        <f>MEGRENDELŐ!U26</f>
        <v/>
      </c>
      <c r="C56" s="55" t="str">
        <f>IF(B56="","",MEGRENDELŐ!V26)</f>
        <v/>
      </c>
      <c r="D56" s="28" t="str">
        <f>IF(B56="","",CONCATENATE(MEGRENDELŐ!$W$7))</f>
        <v/>
      </c>
      <c r="E56" s="51" t="str">
        <f t="shared" ref="E56" si="58">H56</f>
        <v/>
      </c>
      <c r="F56" s="49" t="str">
        <f t="shared" ref="F56" si="59">CONCATENATE(B56,D57)</f>
        <v/>
      </c>
      <c r="G56" s="50" t="str">
        <f t="shared" si="32"/>
        <v/>
      </c>
      <c r="H56" s="50" t="str">
        <f t="shared" ref="H56" si="60">IF(F56="","",IF(G56&gt;1,"Van már hasonló rendelés, összevonás szükséges",""))</f>
        <v/>
      </c>
      <c r="I56" s="1"/>
    </row>
    <row r="57" spans="1:9" x14ac:dyDescent="0.35">
      <c r="A57" s="54"/>
      <c r="B57" s="56"/>
      <c r="C57" s="56"/>
      <c r="D57" s="29" t="str">
        <f>IF(B56="","",UPPER(MEGRENDELŐ!D26))</f>
        <v/>
      </c>
      <c r="E57" s="52"/>
      <c r="F57" s="49"/>
      <c r="G57" s="50"/>
      <c r="H57" s="50"/>
      <c r="I57" s="1"/>
    </row>
    <row r="58" spans="1:9" x14ac:dyDescent="0.35">
      <c r="A58" s="54"/>
      <c r="B58" s="57"/>
      <c r="C58" s="57"/>
      <c r="D58" s="30" t="str">
        <f>IF(B56="","",(MEGRENDELŐ!E26))</f>
        <v/>
      </c>
      <c r="E58" s="53"/>
      <c r="F58" s="49"/>
      <c r="G58" s="50"/>
      <c r="H58" s="50"/>
      <c r="I58" s="1"/>
    </row>
    <row r="59" spans="1:9" x14ac:dyDescent="0.35">
      <c r="A59" s="54" t="s">
        <v>26</v>
      </c>
      <c r="B59" s="55" t="str">
        <f>MEGRENDELŐ!U27</f>
        <v/>
      </c>
      <c r="C59" s="55" t="str">
        <f>IF(B59="","",MEGRENDELŐ!V27)</f>
        <v/>
      </c>
      <c r="D59" s="28" t="str">
        <f>IF(B59="","",CONCATENATE(MEGRENDELŐ!$W$7))</f>
        <v/>
      </c>
      <c r="E59" s="51" t="str">
        <f t="shared" ref="E59" si="61">H59</f>
        <v/>
      </c>
      <c r="F59" s="49" t="str">
        <f t="shared" ref="F59" si="62">CONCATENATE(B59,D60)</f>
        <v/>
      </c>
      <c r="G59" s="50" t="str">
        <f t="shared" si="32"/>
        <v/>
      </c>
      <c r="H59" s="50" t="str">
        <f t="shared" ref="H59" si="63">IF(F59="","",IF(G59&gt;1,"Van már hasonló rendelés, összevonás szükséges",""))</f>
        <v/>
      </c>
      <c r="I59" s="1"/>
    </row>
    <row r="60" spans="1:9" x14ac:dyDescent="0.35">
      <c r="A60" s="54"/>
      <c r="B60" s="56"/>
      <c r="C60" s="56"/>
      <c r="D60" s="29" t="str">
        <f>IF(B59="","",UPPER(MEGRENDELŐ!D27))</f>
        <v/>
      </c>
      <c r="E60" s="52"/>
      <c r="F60" s="49"/>
      <c r="G60" s="50"/>
      <c r="H60" s="50"/>
      <c r="I60" s="1"/>
    </row>
    <row r="61" spans="1:9" x14ac:dyDescent="0.35">
      <c r="A61" s="54"/>
      <c r="B61" s="57"/>
      <c r="C61" s="57"/>
      <c r="D61" s="30" t="str">
        <f>IF(B59="","",(MEGRENDELŐ!E27))</f>
        <v/>
      </c>
      <c r="E61" s="53"/>
      <c r="F61" s="49"/>
      <c r="G61" s="50"/>
      <c r="H61" s="50"/>
      <c r="I61" s="1"/>
    </row>
    <row r="62" spans="1:9" x14ac:dyDescent="0.35">
      <c r="A62" s="54" t="s">
        <v>27</v>
      </c>
      <c r="B62" s="55" t="str">
        <f>MEGRENDELŐ!U28</f>
        <v/>
      </c>
      <c r="C62" s="55" t="str">
        <f>IF(B62="","",MEGRENDELŐ!V28)</f>
        <v/>
      </c>
      <c r="D62" s="28" t="str">
        <f>IF(B62="","",CONCATENATE(MEGRENDELŐ!$W$7))</f>
        <v/>
      </c>
      <c r="E62" s="51" t="str">
        <f t="shared" ref="E62" si="64">H62</f>
        <v/>
      </c>
      <c r="F62" s="49" t="str">
        <f t="shared" ref="F62" si="65">CONCATENATE(B62,D63)</f>
        <v/>
      </c>
      <c r="G62" s="50" t="str">
        <f t="shared" si="32"/>
        <v/>
      </c>
      <c r="H62" s="50" t="str">
        <f t="shared" ref="H62" si="66">IF(F62="","",IF(G62&gt;1,"Van már hasonló rendelés, összevonás szükséges",""))</f>
        <v/>
      </c>
      <c r="I62" s="1"/>
    </row>
    <row r="63" spans="1:9" x14ac:dyDescent="0.35">
      <c r="A63" s="54"/>
      <c r="B63" s="56"/>
      <c r="C63" s="56"/>
      <c r="D63" s="29" t="str">
        <f>IF(B62="","",UPPER(MEGRENDELŐ!D28))</f>
        <v/>
      </c>
      <c r="E63" s="52"/>
      <c r="F63" s="49"/>
      <c r="G63" s="50"/>
      <c r="H63" s="50"/>
      <c r="I63" s="1"/>
    </row>
    <row r="64" spans="1:9" x14ac:dyDescent="0.35">
      <c r="A64" s="54"/>
      <c r="B64" s="57"/>
      <c r="C64" s="57"/>
      <c r="D64" s="30" t="str">
        <f>IF(B62="","",(MEGRENDELŐ!E28))</f>
        <v/>
      </c>
      <c r="E64" s="53"/>
      <c r="F64" s="49"/>
      <c r="G64" s="50"/>
      <c r="H64" s="50"/>
      <c r="I64" s="1"/>
    </row>
    <row r="65" spans="1:9" x14ac:dyDescent="0.35">
      <c r="A65" s="54" t="s">
        <v>28</v>
      </c>
      <c r="B65" s="55" t="str">
        <f>MEGRENDELŐ!U29</f>
        <v/>
      </c>
      <c r="C65" s="55" t="str">
        <f>IF(B65="","",MEGRENDELŐ!V29)</f>
        <v/>
      </c>
      <c r="D65" s="28" t="str">
        <f>IF(B65="","",CONCATENATE(MEGRENDELŐ!$W$7))</f>
        <v/>
      </c>
      <c r="E65" s="51" t="str">
        <f t="shared" ref="E65" si="67">H65</f>
        <v/>
      </c>
      <c r="F65" s="49" t="str">
        <f t="shared" ref="F65" si="68">CONCATENATE(B65,D66)</f>
        <v/>
      </c>
      <c r="G65" s="50" t="str">
        <f t="shared" si="32"/>
        <v/>
      </c>
      <c r="H65" s="50" t="str">
        <f t="shared" ref="H65" si="69">IF(F65="","",IF(G65&gt;1,"Van már hasonló rendelés, összevonás szükséges",""))</f>
        <v/>
      </c>
      <c r="I65" s="1"/>
    </row>
    <row r="66" spans="1:9" x14ac:dyDescent="0.35">
      <c r="A66" s="54"/>
      <c r="B66" s="56"/>
      <c r="C66" s="56"/>
      <c r="D66" s="29" t="str">
        <f>IF(B65="","",UPPER(MEGRENDELŐ!D29))</f>
        <v/>
      </c>
      <c r="E66" s="52"/>
      <c r="F66" s="49"/>
      <c r="G66" s="50"/>
      <c r="H66" s="50"/>
      <c r="I66" s="1"/>
    </row>
    <row r="67" spans="1:9" x14ac:dyDescent="0.35">
      <c r="A67" s="54"/>
      <c r="B67" s="57"/>
      <c r="C67" s="57"/>
      <c r="D67" s="30" t="str">
        <f>IF(B65="","",(MEGRENDELŐ!E29))</f>
        <v/>
      </c>
      <c r="E67" s="53"/>
      <c r="F67" s="49"/>
      <c r="G67" s="50"/>
      <c r="H67" s="50"/>
      <c r="I67" s="1"/>
    </row>
    <row r="68" spans="1:9" x14ac:dyDescent="0.35">
      <c r="A68" s="54" t="s">
        <v>29</v>
      </c>
      <c r="B68" s="55" t="str">
        <f>MEGRENDELŐ!U30</f>
        <v/>
      </c>
      <c r="C68" s="55" t="str">
        <f>IF(B68="","",MEGRENDELŐ!V30)</f>
        <v/>
      </c>
      <c r="D68" s="28" t="str">
        <f>IF(B68="","",CONCATENATE(MEGRENDELŐ!$W$7))</f>
        <v/>
      </c>
      <c r="E68" s="51" t="str">
        <f t="shared" ref="E68" si="70">H68</f>
        <v/>
      </c>
      <c r="F68" s="49" t="str">
        <f t="shared" ref="F68" si="71">CONCATENATE(B68,D69)</f>
        <v/>
      </c>
      <c r="G68" s="50" t="str">
        <f t="shared" si="32"/>
        <v/>
      </c>
      <c r="H68" s="50" t="str">
        <f t="shared" ref="H68" si="72">IF(F68="","",IF(G68&gt;1,"Van már hasonló rendelés, összevonás szükséges",""))</f>
        <v/>
      </c>
      <c r="I68" s="1"/>
    </row>
    <row r="69" spans="1:9" x14ac:dyDescent="0.35">
      <c r="A69" s="54"/>
      <c r="B69" s="56"/>
      <c r="C69" s="56"/>
      <c r="D69" s="29" t="str">
        <f>IF(B68="","",UPPER(MEGRENDELŐ!D30))</f>
        <v/>
      </c>
      <c r="E69" s="52"/>
      <c r="F69" s="49"/>
      <c r="G69" s="50"/>
      <c r="H69" s="50"/>
      <c r="I69" s="1"/>
    </row>
    <row r="70" spans="1:9" x14ac:dyDescent="0.35">
      <c r="A70" s="54"/>
      <c r="B70" s="57"/>
      <c r="C70" s="57"/>
      <c r="D70" s="30" t="str">
        <f>IF(B68="","",(MEGRENDELŐ!E30))</f>
        <v/>
      </c>
      <c r="E70" s="53"/>
      <c r="F70" s="49"/>
      <c r="G70" s="50"/>
      <c r="H70" s="50"/>
      <c r="I70" s="1"/>
    </row>
    <row r="71" spans="1:9" x14ac:dyDescent="0.35">
      <c r="A71" s="54" t="s">
        <v>30</v>
      </c>
      <c r="B71" s="55" t="str">
        <f>MEGRENDELŐ!U31</f>
        <v/>
      </c>
      <c r="C71" s="55" t="str">
        <f>IF(B71="","",MEGRENDELŐ!V31)</f>
        <v/>
      </c>
      <c r="D71" s="28" t="str">
        <f>IF(B71="","",CONCATENATE(MEGRENDELŐ!$W$7))</f>
        <v/>
      </c>
      <c r="E71" s="51" t="str">
        <f t="shared" ref="E71" si="73">H71</f>
        <v/>
      </c>
      <c r="F71" s="49" t="str">
        <f t="shared" ref="F71" si="74">CONCATENATE(B71,D72)</f>
        <v/>
      </c>
      <c r="G71" s="50" t="str">
        <f t="shared" si="32"/>
        <v/>
      </c>
      <c r="H71" s="50" t="str">
        <f t="shared" ref="H71" si="75">IF(F71="","",IF(G71&gt;1,"Van már hasonló rendelés, összevonás szükséges",""))</f>
        <v/>
      </c>
      <c r="I71" s="1"/>
    </row>
    <row r="72" spans="1:9" x14ac:dyDescent="0.35">
      <c r="A72" s="54"/>
      <c r="B72" s="56"/>
      <c r="C72" s="56"/>
      <c r="D72" s="29" t="str">
        <f>IF(B71="","",UPPER(MEGRENDELŐ!D31))</f>
        <v/>
      </c>
      <c r="E72" s="52"/>
      <c r="F72" s="49"/>
      <c r="G72" s="50"/>
      <c r="H72" s="50"/>
      <c r="I72" s="1"/>
    </row>
    <row r="73" spans="1:9" x14ac:dyDescent="0.35">
      <c r="A73" s="54"/>
      <c r="B73" s="57"/>
      <c r="C73" s="57"/>
      <c r="D73" s="30" t="str">
        <f>IF(B71="","",(MEGRENDELŐ!E31))</f>
        <v/>
      </c>
      <c r="E73" s="53"/>
      <c r="F73" s="49"/>
      <c r="G73" s="50"/>
      <c r="H73" s="50"/>
      <c r="I73" s="1"/>
    </row>
    <row r="74" spans="1:9" x14ac:dyDescent="0.35">
      <c r="A74" s="54" t="s">
        <v>31</v>
      </c>
      <c r="B74" s="55" t="str">
        <f>MEGRENDELŐ!U32</f>
        <v/>
      </c>
      <c r="C74" s="55" t="str">
        <f>IF(B74="","",MEGRENDELŐ!V32)</f>
        <v/>
      </c>
      <c r="D74" s="28" t="str">
        <f>IF(B74="","",CONCATENATE(MEGRENDELŐ!$W$7))</f>
        <v/>
      </c>
      <c r="E74" s="51" t="str">
        <f t="shared" ref="E74" si="76">H74</f>
        <v/>
      </c>
      <c r="F74" s="49" t="str">
        <f t="shared" ref="F74" si="77">CONCATENATE(B74,D75)</f>
        <v/>
      </c>
      <c r="G74" s="50" t="str">
        <f t="shared" si="32"/>
        <v/>
      </c>
      <c r="H74" s="50" t="str">
        <f t="shared" ref="H74" si="78">IF(F74="","",IF(G74&gt;1,"Van már hasonló rendelés, összevonás szükséges",""))</f>
        <v/>
      </c>
      <c r="I74" s="1"/>
    </row>
    <row r="75" spans="1:9" x14ac:dyDescent="0.35">
      <c r="A75" s="54"/>
      <c r="B75" s="56"/>
      <c r="C75" s="56"/>
      <c r="D75" s="29" t="str">
        <f>IF(B74="","",UPPER(MEGRENDELŐ!D32))</f>
        <v/>
      </c>
      <c r="E75" s="52"/>
      <c r="F75" s="49"/>
      <c r="G75" s="50"/>
      <c r="H75" s="50"/>
      <c r="I75" s="1"/>
    </row>
    <row r="76" spans="1:9" x14ac:dyDescent="0.35">
      <c r="A76" s="54"/>
      <c r="B76" s="57"/>
      <c r="C76" s="57"/>
      <c r="D76" s="30" t="str">
        <f>IF(B74="","",(MEGRENDELŐ!E32))</f>
        <v/>
      </c>
      <c r="E76" s="53"/>
      <c r="F76" s="49"/>
      <c r="G76" s="50"/>
      <c r="H76" s="50"/>
      <c r="I76" s="1"/>
    </row>
    <row r="77" spans="1:9" x14ac:dyDescent="0.35">
      <c r="A77" s="54" t="s">
        <v>32</v>
      </c>
      <c r="B77" s="55" t="str">
        <f>MEGRENDELŐ!U33</f>
        <v/>
      </c>
      <c r="C77" s="55" t="str">
        <f>IF(B77="","",MEGRENDELŐ!V33)</f>
        <v/>
      </c>
      <c r="D77" s="28" t="str">
        <f>IF(B77="","",CONCATENATE(MEGRENDELŐ!$W$7))</f>
        <v/>
      </c>
      <c r="E77" s="51" t="str">
        <f t="shared" ref="E77" si="79">H77</f>
        <v/>
      </c>
      <c r="F77" s="49" t="str">
        <f t="shared" ref="F77" si="80">CONCATENATE(B77,D78)</f>
        <v/>
      </c>
      <c r="G77" s="50" t="str">
        <f t="shared" si="32"/>
        <v/>
      </c>
      <c r="H77" s="50" t="str">
        <f t="shared" ref="H77" si="81">IF(F77="","",IF(G77&gt;1,"Van már hasonló rendelés, összevonás szükséges",""))</f>
        <v/>
      </c>
      <c r="I77" s="1"/>
    </row>
    <row r="78" spans="1:9" x14ac:dyDescent="0.35">
      <c r="A78" s="54"/>
      <c r="B78" s="56"/>
      <c r="C78" s="56"/>
      <c r="D78" s="29" t="str">
        <f>IF(B77="","",UPPER(MEGRENDELŐ!D33))</f>
        <v/>
      </c>
      <c r="E78" s="52"/>
      <c r="F78" s="49"/>
      <c r="G78" s="50"/>
      <c r="H78" s="50"/>
      <c r="I78" s="1"/>
    </row>
    <row r="79" spans="1:9" x14ac:dyDescent="0.35">
      <c r="A79" s="54"/>
      <c r="B79" s="57"/>
      <c r="C79" s="57"/>
      <c r="D79" s="30" t="str">
        <f>IF(B77="","",(MEGRENDELŐ!E33))</f>
        <v/>
      </c>
      <c r="E79" s="53"/>
      <c r="F79" s="49"/>
      <c r="G79" s="50"/>
      <c r="H79" s="50"/>
      <c r="I79" s="1"/>
    </row>
    <row r="80" spans="1:9" x14ac:dyDescent="0.35">
      <c r="A80" s="54" t="s">
        <v>33</v>
      </c>
      <c r="B80" s="55" t="str">
        <f>MEGRENDELŐ!U34</f>
        <v/>
      </c>
      <c r="C80" s="55" t="str">
        <f>IF(B80="","",MEGRENDELŐ!V34)</f>
        <v/>
      </c>
      <c r="D80" s="28" t="str">
        <f>IF(B80="","",CONCATENATE(MEGRENDELŐ!$W$7))</f>
        <v/>
      </c>
      <c r="E80" s="51" t="str">
        <f t="shared" ref="E80" si="82">H80</f>
        <v/>
      </c>
      <c r="F80" s="49" t="str">
        <f t="shared" ref="F80" si="83">CONCATENATE(B80,D81)</f>
        <v/>
      </c>
      <c r="G80" s="50" t="str">
        <f t="shared" si="32"/>
        <v/>
      </c>
      <c r="H80" s="50" t="str">
        <f t="shared" ref="H80" si="84">IF(F80="","",IF(G80&gt;1,"Van már hasonló rendelés, összevonás szükséges",""))</f>
        <v/>
      </c>
      <c r="I80" s="1"/>
    </row>
    <row r="81" spans="1:9" x14ac:dyDescent="0.35">
      <c r="A81" s="54"/>
      <c r="B81" s="56"/>
      <c r="C81" s="56"/>
      <c r="D81" s="29" t="str">
        <f>IF(B80="","",UPPER(MEGRENDELŐ!D34))</f>
        <v/>
      </c>
      <c r="E81" s="52"/>
      <c r="F81" s="49"/>
      <c r="G81" s="50"/>
      <c r="H81" s="50"/>
      <c r="I81" s="1"/>
    </row>
    <row r="82" spans="1:9" x14ac:dyDescent="0.35">
      <c r="A82" s="54"/>
      <c r="B82" s="57"/>
      <c r="C82" s="57"/>
      <c r="D82" s="30" t="str">
        <f>IF(B80="","",(MEGRENDELŐ!E34))</f>
        <v/>
      </c>
      <c r="E82" s="53"/>
      <c r="F82" s="49"/>
      <c r="G82" s="50"/>
      <c r="H82" s="50"/>
      <c r="I82" s="1"/>
    </row>
    <row r="83" spans="1:9" x14ac:dyDescent="0.35">
      <c r="A83" s="54" t="s">
        <v>34</v>
      </c>
      <c r="B83" s="55" t="str">
        <f>MEGRENDELŐ!U35</f>
        <v/>
      </c>
      <c r="C83" s="55" t="str">
        <f>IF(B83="","",MEGRENDELŐ!V35)</f>
        <v/>
      </c>
      <c r="D83" s="28" t="str">
        <f>IF(B83="","",CONCATENATE(MEGRENDELŐ!$W$7))</f>
        <v/>
      </c>
      <c r="E83" s="51" t="str">
        <f t="shared" ref="E83" si="85">H83</f>
        <v/>
      </c>
      <c r="F83" s="49" t="str">
        <f t="shared" ref="F83" si="86">CONCATENATE(B83,D84)</f>
        <v/>
      </c>
      <c r="G83" s="50" t="str">
        <f t="shared" si="32"/>
        <v/>
      </c>
      <c r="H83" s="50" t="str">
        <f t="shared" ref="H83" si="87">IF(F83="","",IF(G83&gt;1,"Van már hasonló rendelés, összevonás szükséges",""))</f>
        <v/>
      </c>
      <c r="I83" s="1"/>
    </row>
    <row r="84" spans="1:9" x14ac:dyDescent="0.35">
      <c r="A84" s="54"/>
      <c r="B84" s="56"/>
      <c r="C84" s="56"/>
      <c r="D84" s="29" t="str">
        <f>IF(B83="","",UPPER(MEGRENDELŐ!D35))</f>
        <v/>
      </c>
      <c r="E84" s="52"/>
      <c r="F84" s="49"/>
      <c r="G84" s="50"/>
      <c r="H84" s="50"/>
      <c r="I84" s="1"/>
    </row>
    <row r="85" spans="1:9" x14ac:dyDescent="0.35">
      <c r="A85" s="54"/>
      <c r="B85" s="57"/>
      <c r="C85" s="57"/>
      <c r="D85" s="30" t="str">
        <f>IF(B83="","",(MEGRENDELŐ!E35))</f>
        <v/>
      </c>
      <c r="E85" s="53"/>
      <c r="F85" s="49"/>
      <c r="G85" s="50"/>
      <c r="H85" s="50"/>
      <c r="I85" s="1"/>
    </row>
    <row r="86" spans="1:9" x14ac:dyDescent="0.35">
      <c r="A86" s="54" t="s">
        <v>35</v>
      </c>
      <c r="B86" s="55" t="str">
        <f>MEGRENDELŐ!U36</f>
        <v/>
      </c>
      <c r="C86" s="55" t="str">
        <f>IF(B86="","",MEGRENDELŐ!V36)</f>
        <v/>
      </c>
      <c r="D86" s="28" t="str">
        <f>IF(B86="","",CONCATENATE(MEGRENDELŐ!$W$7))</f>
        <v/>
      </c>
      <c r="E86" s="51" t="str">
        <f t="shared" ref="E86" si="88">H86</f>
        <v/>
      </c>
      <c r="F86" s="49" t="str">
        <f t="shared" ref="F86" si="89">CONCATENATE(B86,D87)</f>
        <v/>
      </c>
      <c r="G86" s="50" t="str">
        <f t="shared" si="32"/>
        <v/>
      </c>
      <c r="H86" s="50" t="str">
        <f t="shared" ref="H86" si="90">IF(F86="","",IF(G86&gt;1,"Van már hasonló rendelés, összevonás szükséges",""))</f>
        <v/>
      </c>
      <c r="I86" s="1"/>
    </row>
    <row r="87" spans="1:9" x14ac:dyDescent="0.35">
      <c r="A87" s="54"/>
      <c r="B87" s="56"/>
      <c r="C87" s="56"/>
      <c r="D87" s="29" t="str">
        <f>IF(B86="","",UPPER(MEGRENDELŐ!D36))</f>
        <v/>
      </c>
      <c r="E87" s="52"/>
      <c r="F87" s="49"/>
      <c r="G87" s="50"/>
      <c r="H87" s="50"/>
      <c r="I87" s="1"/>
    </row>
    <row r="88" spans="1:9" x14ac:dyDescent="0.35">
      <c r="A88" s="54"/>
      <c r="B88" s="57"/>
      <c r="C88" s="57"/>
      <c r="D88" s="30" t="str">
        <f>IF(B86="","",(MEGRENDELŐ!E36))</f>
        <v/>
      </c>
      <c r="E88" s="53"/>
      <c r="F88" s="49"/>
      <c r="G88" s="50"/>
      <c r="H88" s="50"/>
      <c r="I88" s="1"/>
    </row>
    <row r="89" spans="1:9" x14ac:dyDescent="0.35">
      <c r="A89" s="54" t="s">
        <v>36</v>
      </c>
      <c r="B89" s="55" t="str">
        <f>MEGRENDELŐ!U37</f>
        <v/>
      </c>
      <c r="C89" s="55" t="str">
        <f>IF(B89="","",MEGRENDELŐ!V37)</f>
        <v/>
      </c>
      <c r="D89" s="28" t="str">
        <f>IF(B89="","",CONCATENATE(MEGRENDELŐ!$W$7))</f>
        <v/>
      </c>
      <c r="E89" s="51" t="str">
        <f t="shared" ref="E89" si="91">H89</f>
        <v/>
      </c>
      <c r="F89" s="49" t="str">
        <f t="shared" ref="F89" si="92">CONCATENATE(B89,D90)</f>
        <v/>
      </c>
      <c r="G89" s="50" t="str">
        <f t="shared" si="32"/>
        <v/>
      </c>
      <c r="H89" s="50" t="str">
        <f t="shared" ref="H89" si="93">IF(F89="","",IF(G89&gt;1,"Van már hasonló rendelés, összevonás szükséges",""))</f>
        <v/>
      </c>
      <c r="I89" s="1"/>
    </row>
    <row r="90" spans="1:9" x14ac:dyDescent="0.35">
      <c r="A90" s="54"/>
      <c r="B90" s="56"/>
      <c r="C90" s="56"/>
      <c r="D90" s="29" t="str">
        <f>IF(B89="","",UPPER(MEGRENDELŐ!D37))</f>
        <v/>
      </c>
      <c r="E90" s="52"/>
      <c r="F90" s="49"/>
      <c r="G90" s="50"/>
      <c r="H90" s="50"/>
      <c r="I90" s="1"/>
    </row>
    <row r="91" spans="1:9" x14ac:dyDescent="0.35">
      <c r="A91" s="54"/>
      <c r="B91" s="57"/>
      <c r="C91" s="57"/>
      <c r="D91" s="30" t="str">
        <f>IF(B89="","",(MEGRENDELŐ!E37))</f>
        <v/>
      </c>
      <c r="E91" s="53"/>
      <c r="F91" s="49"/>
      <c r="G91" s="50"/>
      <c r="H91" s="50"/>
      <c r="I91" s="1"/>
    </row>
    <row r="92" spans="1:9" x14ac:dyDescent="0.35"/>
  </sheetData>
  <sheetProtection algorithmName="SHA-512" hashValue="ch19ASykQWkiC9OjLG48d2A50tnddWfAGOkgUmQx5MAHKwwnyOqwMFkjsH0ognXb+kRIEyGbFhAdVkHey66weg==" saltValue="lSdmr49lUhvvahcNO+S8Xw==" spinCount="100000" sheet="1" objects="1" scenarios="1" autoFilter="0"/>
  <autoFilter ref="A1:E91" xr:uid="{1EDA6271-82F0-4238-8E90-E84E05999BCC}"/>
  <mergeCells count="210">
    <mergeCell ref="B2:B4"/>
    <mergeCell ref="C2:C4"/>
    <mergeCell ref="A2:A4"/>
    <mergeCell ref="A5:A7"/>
    <mergeCell ref="B5:B7"/>
    <mergeCell ref="C5:C7"/>
    <mergeCell ref="A14:A16"/>
    <mergeCell ref="B14:B16"/>
    <mergeCell ref="C14:C16"/>
    <mergeCell ref="B17:B19"/>
    <mergeCell ref="C17:C19"/>
    <mergeCell ref="A17:A19"/>
    <mergeCell ref="B8:B10"/>
    <mergeCell ref="C8:C10"/>
    <mergeCell ref="A8:A10"/>
    <mergeCell ref="B11:B13"/>
    <mergeCell ref="C11:C13"/>
    <mergeCell ref="A11:A13"/>
    <mergeCell ref="C26:C28"/>
    <mergeCell ref="B26:B28"/>
    <mergeCell ref="A26:A28"/>
    <mergeCell ref="A29:A31"/>
    <mergeCell ref="C29:C31"/>
    <mergeCell ref="B29:B31"/>
    <mergeCell ref="C20:C22"/>
    <mergeCell ref="B20:B22"/>
    <mergeCell ref="A20:A22"/>
    <mergeCell ref="A23:A25"/>
    <mergeCell ref="C23:C25"/>
    <mergeCell ref="B23:B25"/>
    <mergeCell ref="A38:A40"/>
    <mergeCell ref="A41:A43"/>
    <mergeCell ref="A44:A46"/>
    <mergeCell ref="A47:A49"/>
    <mergeCell ref="A50:A52"/>
    <mergeCell ref="A53:A55"/>
    <mergeCell ref="A32:A34"/>
    <mergeCell ref="C32:C34"/>
    <mergeCell ref="B32:B34"/>
    <mergeCell ref="C35:C37"/>
    <mergeCell ref="B35:B37"/>
    <mergeCell ref="A35:A37"/>
    <mergeCell ref="C47:C49"/>
    <mergeCell ref="B47:B49"/>
    <mergeCell ref="C50:C52"/>
    <mergeCell ref="B50:B52"/>
    <mergeCell ref="C53:C55"/>
    <mergeCell ref="B53:B55"/>
    <mergeCell ref="C38:C40"/>
    <mergeCell ref="B38:B40"/>
    <mergeCell ref="C41:C43"/>
    <mergeCell ref="B41:B43"/>
    <mergeCell ref="C44:C46"/>
    <mergeCell ref="B44:B46"/>
    <mergeCell ref="C74:C76"/>
    <mergeCell ref="B74:B76"/>
    <mergeCell ref="A74:A76"/>
    <mergeCell ref="A77:A79"/>
    <mergeCell ref="C56:C58"/>
    <mergeCell ref="B56:B58"/>
    <mergeCell ref="C59:C61"/>
    <mergeCell ref="B59:B61"/>
    <mergeCell ref="C62:C64"/>
    <mergeCell ref="B62:B64"/>
    <mergeCell ref="C65:C67"/>
    <mergeCell ref="B65:B67"/>
    <mergeCell ref="A56:A58"/>
    <mergeCell ref="A59:A61"/>
    <mergeCell ref="A62:A64"/>
    <mergeCell ref="A65:A67"/>
    <mergeCell ref="A68:A70"/>
    <mergeCell ref="A71:A73"/>
    <mergeCell ref="E2:E4"/>
    <mergeCell ref="E5:E7"/>
    <mergeCell ref="E8:E10"/>
    <mergeCell ref="E11:E13"/>
    <mergeCell ref="E14:E16"/>
    <mergeCell ref="E17:E19"/>
    <mergeCell ref="A86:A88"/>
    <mergeCell ref="A89:A91"/>
    <mergeCell ref="C83:C85"/>
    <mergeCell ref="B83:B85"/>
    <mergeCell ref="C86:C88"/>
    <mergeCell ref="B86:B88"/>
    <mergeCell ref="C89:C91"/>
    <mergeCell ref="B89:B91"/>
    <mergeCell ref="C77:C79"/>
    <mergeCell ref="B77:B79"/>
    <mergeCell ref="A80:A82"/>
    <mergeCell ref="C80:C82"/>
    <mergeCell ref="B80:B82"/>
    <mergeCell ref="A83:A85"/>
    <mergeCell ref="C68:C70"/>
    <mergeCell ref="B68:B70"/>
    <mergeCell ref="C71:C73"/>
    <mergeCell ref="B71:B73"/>
    <mergeCell ref="E38:E40"/>
    <mergeCell ref="E41:E43"/>
    <mergeCell ref="E44:E46"/>
    <mergeCell ref="E47:E49"/>
    <mergeCell ref="E50:E52"/>
    <mergeCell ref="E53:E55"/>
    <mergeCell ref="E20:E22"/>
    <mergeCell ref="E23:E25"/>
    <mergeCell ref="E26:E28"/>
    <mergeCell ref="E29:E31"/>
    <mergeCell ref="E32:E34"/>
    <mergeCell ref="E35:E37"/>
    <mergeCell ref="E74:E76"/>
    <mergeCell ref="E77:E79"/>
    <mergeCell ref="E80:E82"/>
    <mergeCell ref="E83:E85"/>
    <mergeCell ref="E86:E88"/>
    <mergeCell ref="E89:E91"/>
    <mergeCell ref="E56:E58"/>
    <mergeCell ref="E59:E61"/>
    <mergeCell ref="E62:E64"/>
    <mergeCell ref="E65:E67"/>
    <mergeCell ref="E68:E70"/>
    <mergeCell ref="E71:E73"/>
    <mergeCell ref="H11:H13"/>
    <mergeCell ref="F14:F16"/>
    <mergeCell ref="G14:G16"/>
    <mergeCell ref="H14:H16"/>
    <mergeCell ref="F17:F19"/>
    <mergeCell ref="G17:G19"/>
    <mergeCell ref="H17:H19"/>
    <mergeCell ref="H2:H4"/>
    <mergeCell ref="F5:F7"/>
    <mergeCell ref="G5:G7"/>
    <mergeCell ref="H5:H7"/>
    <mergeCell ref="F8:F10"/>
    <mergeCell ref="G8:G10"/>
    <mergeCell ref="H8:H10"/>
    <mergeCell ref="F2:F4"/>
    <mergeCell ref="G2:G4"/>
    <mergeCell ref="F11:F13"/>
    <mergeCell ref="G11:G13"/>
    <mergeCell ref="F29:F31"/>
    <mergeCell ref="G29:G31"/>
    <mergeCell ref="H29:H31"/>
    <mergeCell ref="F32:F34"/>
    <mergeCell ref="G32:G34"/>
    <mergeCell ref="H32:H34"/>
    <mergeCell ref="H20:H22"/>
    <mergeCell ref="F23:F25"/>
    <mergeCell ref="G23:G25"/>
    <mergeCell ref="H23:H25"/>
    <mergeCell ref="F26:F28"/>
    <mergeCell ref="G26:G28"/>
    <mergeCell ref="H26:H28"/>
    <mergeCell ref="F20:F22"/>
    <mergeCell ref="G20:G22"/>
    <mergeCell ref="F41:F43"/>
    <mergeCell ref="G41:G43"/>
    <mergeCell ref="H41:H43"/>
    <mergeCell ref="F44:F46"/>
    <mergeCell ref="G44:G46"/>
    <mergeCell ref="H44:H46"/>
    <mergeCell ref="F35:F37"/>
    <mergeCell ref="G35:G37"/>
    <mergeCell ref="H35:H37"/>
    <mergeCell ref="F38:F40"/>
    <mergeCell ref="G38:G40"/>
    <mergeCell ref="H38:H40"/>
    <mergeCell ref="F53:F55"/>
    <mergeCell ref="G53:G55"/>
    <mergeCell ref="H53:H55"/>
    <mergeCell ref="F56:F58"/>
    <mergeCell ref="G56:G58"/>
    <mergeCell ref="H56:H58"/>
    <mergeCell ref="F47:F49"/>
    <mergeCell ref="G47:G49"/>
    <mergeCell ref="H47:H49"/>
    <mergeCell ref="F50:F52"/>
    <mergeCell ref="G50:G52"/>
    <mergeCell ref="H50:H52"/>
    <mergeCell ref="F65:F67"/>
    <mergeCell ref="G65:G67"/>
    <mergeCell ref="H65:H67"/>
    <mergeCell ref="F68:F70"/>
    <mergeCell ref="G68:G70"/>
    <mergeCell ref="H68:H70"/>
    <mergeCell ref="F59:F61"/>
    <mergeCell ref="G59:G61"/>
    <mergeCell ref="H59:H61"/>
    <mergeCell ref="F62:F64"/>
    <mergeCell ref="G62:G64"/>
    <mergeCell ref="H62:H64"/>
    <mergeCell ref="F77:F79"/>
    <mergeCell ref="G77:G79"/>
    <mergeCell ref="H77:H79"/>
    <mergeCell ref="F80:F82"/>
    <mergeCell ref="G80:G82"/>
    <mergeCell ref="H80:H82"/>
    <mergeCell ref="F71:F73"/>
    <mergeCell ref="G71:G73"/>
    <mergeCell ref="H71:H73"/>
    <mergeCell ref="F74:F76"/>
    <mergeCell ref="G74:G76"/>
    <mergeCell ref="H74:H76"/>
    <mergeCell ref="F89:F91"/>
    <mergeCell ref="G89:G91"/>
    <mergeCell ref="H89:H91"/>
    <mergeCell ref="F83:F85"/>
    <mergeCell ref="G83:G85"/>
    <mergeCell ref="H83:H85"/>
    <mergeCell ref="F86:F88"/>
    <mergeCell ref="G86:G88"/>
    <mergeCell ref="H86:H88"/>
  </mergeCells>
  <phoneticPr fontId="3" type="noConversion"/>
  <pageMargins left="0.7" right="0.7" top="0.75" bottom="0.75" header="0.3" footer="0.3"/>
  <pageSetup paperSize="9" scale="58" orientation="portrait" r:id="rId1"/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3646-BBF2-4BD1-8FD8-220A2B79DBAB}">
  <dimension ref="A1:A120"/>
  <sheetViews>
    <sheetView workbookViewId="0">
      <selection activeCell="A3" sqref="A3"/>
    </sheetView>
  </sheetViews>
  <sheetFormatPr defaultRowHeight="14.5" x14ac:dyDescent="0.35"/>
  <cols>
    <col min="1" max="1" width="30.7265625" bestFit="1" customWidth="1"/>
  </cols>
  <sheetData>
    <row r="1" spans="1:1" x14ac:dyDescent="0.35">
      <c r="A1" t="s">
        <v>59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>
        <v>908</v>
      </c>
    </row>
    <row r="7" spans="1:1" x14ac:dyDescent="0.35">
      <c r="A7" t="s">
        <v>116</v>
      </c>
    </row>
    <row r="8" spans="1:1" x14ac:dyDescent="0.35">
      <c r="A8" t="s">
        <v>60</v>
      </c>
    </row>
    <row r="9" spans="1:1" x14ac:dyDescent="0.35">
      <c r="A9" t="s">
        <v>61</v>
      </c>
    </row>
    <row r="10" spans="1:1" x14ac:dyDescent="0.35">
      <c r="A10">
        <v>817</v>
      </c>
    </row>
    <row r="11" spans="1:1" x14ac:dyDescent="0.35">
      <c r="A11" t="s">
        <v>62</v>
      </c>
    </row>
    <row r="12" spans="1:1" x14ac:dyDescent="0.35">
      <c r="A12">
        <v>664</v>
      </c>
    </row>
    <row r="13" spans="1:1" x14ac:dyDescent="0.35">
      <c r="A13" t="s">
        <v>63</v>
      </c>
    </row>
    <row r="14" spans="1:1" x14ac:dyDescent="0.35">
      <c r="A14">
        <v>580</v>
      </c>
    </row>
    <row r="15" spans="1:1" x14ac:dyDescent="0.35">
      <c r="A15" t="s">
        <v>64</v>
      </c>
    </row>
    <row r="16" spans="1:1" x14ac:dyDescent="0.35">
      <c r="A16">
        <v>562</v>
      </c>
    </row>
    <row r="17" spans="1:1" x14ac:dyDescent="0.35">
      <c r="A17" t="s">
        <v>65</v>
      </c>
    </row>
    <row r="18" spans="1:1" x14ac:dyDescent="0.35">
      <c r="A18">
        <v>533</v>
      </c>
    </row>
    <row r="19" spans="1:1" x14ac:dyDescent="0.35">
      <c r="A19" t="s">
        <v>66</v>
      </c>
    </row>
    <row r="20" spans="1:1" x14ac:dyDescent="0.35">
      <c r="A20">
        <v>515</v>
      </c>
    </row>
    <row r="21" spans="1:1" x14ac:dyDescent="0.35">
      <c r="A21" t="s">
        <v>67</v>
      </c>
    </row>
    <row r="22" spans="1:1" x14ac:dyDescent="0.35">
      <c r="A22">
        <v>513</v>
      </c>
    </row>
    <row r="23" spans="1:1" x14ac:dyDescent="0.35">
      <c r="A23" t="s">
        <v>68</v>
      </c>
    </row>
    <row r="24" spans="1:1" x14ac:dyDescent="0.35">
      <c r="A24">
        <v>404</v>
      </c>
    </row>
    <row r="25" spans="1:1" x14ac:dyDescent="0.35">
      <c r="A25" t="s">
        <v>69</v>
      </c>
    </row>
    <row r="26" spans="1:1" x14ac:dyDescent="0.35">
      <c r="A26">
        <v>395</v>
      </c>
    </row>
    <row r="27" spans="1:1" x14ac:dyDescent="0.35">
      <c r="A27" t="s">
        <v>70</v>
      </c>
    </row>
    <row r="28" spans="1:1" x14ac:dyDescent="0.35">
      <c r="A28">
        <v>394</v>
      </c>
    </row>
    <row r="29" spans="1:1" x14ac:dyDescent="0.35">
      <c r="A29" t="s">
        <v>71</v>
      </c>
    </row>
    <row r="30" spans="1:1" x14ac:dyDescent="0.35">
      <c r="A30">
        <v>326</v>
      </c>
    </row>
    <row r="31" spans="1:1" x14ac:dyDescent="0.35">
      <c r="A31" t="s">
        <v>72</v>
      </c>
    </row>
    <row r="32" spans="1:1" x14ac:dyDescent="0.35">
      <c r="A32">
        <v>304</v>
      </c>
    </row>
    <row r="33" spans="1:1" x14ac:dyDescent="0.35">
      <c r="A33" t="s">
        <v>73</v>
      </c>
    </row>
    <row r="34" spans="1:1" x14ac:dyDescent="0.35">
      <c r="A34">
        <v>299</v>
      </c>
    </row>
    <row r="35" spans="1:1" x14ac:dyDescent="0.35">
      <c r="A35" t="s">
        <v>74</v>
      </c>
    </row>
    <row r="36" spans="1:1" x14ac:dyDescent="0.35">
      <c r="A36">
        <v>290</v>
      </c>
    </row>
    <row r="37" spans="1:1" x14ac:dyDescent="0.35">
      <c r="A37" t="s">
        <v>75</v>
      </c>
    </row>
    <row r="38" spans="1:1" x14ac:dyDescent="0.35">
      <c r="A38">
        <v>276</v>
      </c>
    </row>
    <row r="39" spans="1:1" x14ac:dyDescent="0.35">
      <c r="A39" t="s">
        <v>76</v>
      </c>
    </row>
    <row r="40" spans="1:1" x14ac:dyDescent="0.35">
      <c r="A40">
        <v>270</v>
      </c>
    </row>
    <row r="41" spans="1:1" x14ac:dyDescent="0.35">
      <c r="A41" t="s">
        <v>77</v>
      </c>
    </row>
    <row r="42" spans="1:1" x14ac:dyDescent="0.35">
      <c r="A42">
        <v>260</v>
      </c>
    </row>
    <row r="43" spans="1:1" x14ac:dyDescent="0.35">
      <c r="A43" t="s">
        <v>78</v>
      </c>
    </row>
    <row r="44" spans="1:1" x14ac:dyDescent="0.35">
      <c r="A44">
        <v>230</v>
      </c>
    </row>
    <row r="45" spans="1:1" x14ac:dyDescent="0.35">
      <c r="A45" t="s">
        <v>79</v>
      </c>
    </row>
    <row r="46" spans="1:1" x14ac:dyDescent="0.35">
      <c r="A46">
        <v>215</v>
      </c>
    </row>
    <row r="47" spans="1:1" x14ac:dyDescent="0.35">
      <c r="A47" t="s">
        <v>80</v>
      </c>
    </row>
    <row r="48" spans="1:1" x14ac:dyDescent="0.35">
      <c r="A48">
        <v>191</v>
      </c>
    </row>
    <row r="49" spans="1:1" x14ac:dyDescent="0.35">
      <c r="A49" t="s">
        <v>81</v>
      </c>
    </row>
    <row r="50" spans="1:1" x14ac:dyDescent="0.35">
      <c r="A50">
        <v>188</v>
      </c>
    </row>
    <row r="51" spans="1:1" x14ac:dyDescent="0.35">
      <c r="A51" t="s">
        <v>82</v>
      </c>
    </row>
    <row r="52" spans="1:1" x14ac:dyDescent="0.35">
      <c r="A52">
        <v>187</v>
      </c>
    </row>
    <row r="53" spans="1:1" x14ac:dyDescent="0.35">
      <c r="A53" t="s">
        <v>83</v>
      </c>
    </row>
    <row r="54" spans="1:1" x14ac:dyDescent="0.35">
      <c r="A54">
        <v>185</v>
      </c>
    </row>
    <row r="55" spans="1:1" x14ac:dyDescent="0.35">
      <c r="A55" t="s">
        <v>84</v>
      </c>
    </row>
    <row r="56" spans="1:1" x14ac:dyDescent="0.35">
      <c r="A56">
        <v>178</v>
      </c>
    </row>
    <row r="57" spans="1:1" x14ac:dyDescent="0.35">
      <c r="A57" t="s">
        <v>85</v>
      </c>
    </row>
    <row r="58" spans="1:1" x14ac:dyDescent="0.35">
      <c r="A58">
        <v>173</v>
      </c>
    </row>
    <row r="59" spans="1:1" x14ac:dyDescent="0.35">
      <c r="A59" t="s">
        <v>86</v>
      </c>
    </row>
    <row r="60" spans="1:1" x14ac:dyDescent="0.35">
      <c r="A60">
        <v>172</v>
      </c>
    </row>
    <row r="61" spans="1:1" x14ac:dyDescent="0.35">
      <c r="A61" t="s">
        <v>87</v>
      </c>
    </row>
    <row r="62" spans="1:1" x14ac:dyDescent="0.35">
      <c r="A62">
        <v>171</v>
      </c>
    </row>
    <row r="63" spans="1:1" x14ac:dyDescent="0.35">
      <c r="A63" t="s">
        <v>88</v>
      </c>
    </row>
    <row r="64" spans="1:1" x14ac:dyDescent="0.35">
      <c r="A64">
        <v>145</v>
      </c>
    </row>
    <row r="65" spans="1:1" x14ac:dyDescent="0.35">
      <c r="A65" t="s">
        <v>89</v>
      </c>
    </row>
    <row r="66" spans="1:1" x14ac:dyDescent="0.35">
      <c r="A66">
        <v>143</v>
      </c>
    </row>
    <row r="67" spans="1:1" x14ac:dyDescent="0.35">
      <c r="A67" t="s">
        <v>90</v>
      </c>
    </row>
    <row r="68" spans="1:1" x14ac:dyDescent="0.35">
      <c r="A68">
        <v>139</v>
      </c>
    </row>
    <row r="69" spans="1:1" x14ac:dyDescent="0.35">
      <c r="A69" t="s">
        <v>91</v>
      </c>
    </row>
    <row r="70" spans="1:1" x14ac:dyDescent="0.35">
      <c r="A70">
        <v>138</v>
      </c>
    </row>
    <row r="71" spans="1:1" x14ac:dyDescent="0.35">
      <c r="A71" t="s">
        <v>92</v>
      </c>
    </row>
    <row r="72" spans="1:1" x14ac:dyDescent="0.35">
      <c r="A72">
        <v>133</v>
      </c>
    </row>
    <row r="73" spans="1:1" x14ac:dyDescent="0.35">
      <c r="A73" t="s">
        <v>93</v>
      </c>
    </row>
    <row r="74" spans="1:1" x14ac:dyDescent="0.35">
      <c r="A74">
        <v>126</v>
      </c>
    </row>
    <row r="75" spans="1:1" x14ac:dyDescent="0.35">
      <c r="A75" t="s">
        <v>94</v>
      </c>
    </row>
    <row r="76" spans="1:1" x14ac:dyDescent="0.35">
      <c r="A76">
        <v>123</v>
      </c>
    </row>
    <row r="77" spans="1:1" x14ac:dyDescent="0.35">
      <c r="A77" t="s">
        <v>95</v>
      </c>
    </row>
    <row r="78" spans="1:1" x14ac:dyDescent="0.35">
      <c r="A78">
        <v>120</v>
      </c>
    </row>
    <row r="79" spans="1:1" x14ac:dyDescent="0.35">
      <c r="A79" t="s">
        <v>117</v>
      </c>
    </row>
    <row r="80" spans="1:1" x14ac:dyDescent="0.35">
      <c r="A80" t="s">
        <v>60</v>
      </c>
    </row>
    <row r="81" spans="1:1" x14ac:dyDescent="0.35">
      <c r="A81" t="s">
        <v>96</v>
      </c>
    </row>
    <row r="82" spans="1:1" x14ac:dyDescent="0.35">
      <c r="A82">
        <v>110</v>
      </c>
    </row>
    <row r="83" spans="1:1" x14ac:dyDescent="0.35">
      <c r="A83" t="s">
        <v>97</v>
      </c>
    </row>
    <row r="84" spans="1:1" x14ac:dyDescent="0.35">
      <c r="A84">
        <v>110</v>
      </c>
    </row>
    <row r="85" spans="1:1" x14ac:dyDescent="0.35">
      <c r="A85" t="s">
        <v>98</v>
      </c>
    </row>
    <row r="86" spans="1:1" x14ac:dyDescent="0.35">
      <c r="A86">
        <v>109</v>
      </c>
    </row>
    <row r="87" spans="1:1" x14ac:dyDescent="0.35">
      <c r="A87" t="s">
        <v>99</v>
      </c>
    </row>
    <row r="88" spans="1:1" x14ac:dyDescent="0.35">
      <c r="A88">
        <v>106</v>
      </c>
    </row>
    <row r="89" spans="1:1" x14ac:dyDescent="0.35">
      <c r="A89" t="s">
        <v>100</v>
      </c>
    </row>
    <row r="90" spans="1:1" x14ac:dyDescent="0.35">
      <c r="A90">
        <v>103</v>
      </c>
    </row>
    <row r="91" spans="1:1" x14ac:dyDescent="0.35">
      <c r="A91" t="s">
        <v>101</v>
      </c>
    </row>
    <row r="92" spans="1:1" x14ac:dyDescent="0.35">
      <c r="A92">
        <v>102</v>
      </c>
    </row>
    <row r="93" spans="1:1" x14ac:dyDescent="0.35">
      <c r="A93" t="s">
        <v>102</v>
      </c>
    </row>
    <row r="94" spans="1:1" x14ac:dyDescent="0.35">
      <c r="A94">
        <v>97</v>
      </c>
    </row>
    <row r="95" spans="1:1" x14ac:dyDescent="0.35">
      <c r="A95" t="s">
        <v>103</v>
      </c>
    </row>
    <row r="96" spans="1:1" x14ac:dyDescent="0.35">
      <c r="A96">
        <v>96</v>
      </c>
    </row>
    <row r="97" spans="1:1" x14ac:dyDescent="0.35">
      <c r="A97" t="s">
        <v>104</v>
      </c>
    </row>
    <row r="98" spans="1:1" x14ac:dyDescent="0.35">
      <c r="A98">
        <v>92</v>
      </c>
    </row>
    <row r="99" spans="1:1" x14ac:dyDescent="0.35">
      <c r="A99" t="s">
        <v>105</v>
      </c>
    </row>
    <row r="100" spans="1:1" x14ac:dyDescent="0.35">
      <c r="A100">
        <v>91</v>
      </c>
    </row>
    <row r="101" spans="1:1" x14ac:dyDescent="0.35">
      <c r="A101" t="s">
        <v>106</v>
      </c>
    </row>
    <row r="102" spans="1:1" x14ac:dyDescent="0.35">
      <c r="A102">
        <v>90</v>
      </c>
    </row>
    <row r="103" spans="1:1" x14ac:dyDescent="0.35">
      <c r="A103" t="s">
        <v>107</v>
      </c>
    </row>
    <row r="104" spans="1:1" x14ac:dyDescent="0.35">
      <c r="A104">
        <v>88</v>
      </c>
    </row>
    <row r="105" spans="1:1" x14ac:dyDescent="0.35">
      <c r="A105" t="s">
        <v>108</v>
      </c>
    </row>
    <row r="106" spans="1:1" x14ac:dyDescent="0.35">
      <c r="A106">
        <v>86</v>
      </c>
    </row>
    <row r="107" spans="1:1" x14ac:dyDescent="0.35">
      <c r="A107" t="s">
        <v>109</v>
      </c>
    </row>
    <row r="108" spans="1:1" x14ac:dyDescent="0.35">
      <c r="A108">
        <v>85</v>
      </c>
    </row>
    <row r="109" spans="1:1" x14ac:dyDescent="0.35">
      <c r="A109" t="s">
        <v>110</v>
      </c>
    </row>
    <row r="110" spans="1:1" x14ac:dyDescent="0.35">
      <c r="A110">
        <v>85</v>
      </c>
    </row>
    <row r="111" spans="1:1" x14ac:dyDescent="0.35">
      <c r="A111" t="s">
        <v>111</v>
      </c>
    </row>
    <row r="112" spans="1:1" x14ac:dyDescent="0.35">
      <c r="A112">
        <v>84</v>
      </c>
    </row>
    <row r="113" spans="1:1" x14ac:dyDescent="0.35">
      <c r="A113" t="s">
        <v>112</v>
      </c>
    </row>
    <row r="114" spans="1:1" x14ac:dyDescent="0.35">
      <c r="A114">
        <v>78</v>
      </c>
    </row>
    <row r="115" spans="1:1" x14ac:dyDescent="0.35">
      <c r="A115" t="s">
        <v>113</v>
      </c>
    </row>
    <row r="116" spans="1:1" x14ac:dyDescent="0.35">
      <c r="A116">
        <v>76</v>
      </c>
    </row>
    <row r="117" spans="1:1" x14ac:dyDescent="0.35">
      <c r="A117" t="s">
        <v>114</v>
      </c>
    </row>
    <row r="118" spans="1:1" x14ac:dyDescent="0.35">
      <c r="A118">
        <v>75</v>
      </c>
    </row>
    <row r="119" spans="1:1" x14ac:dyDescent="0.35">
      <c r="A119" t="s">
        <v>115</v>
      </c>
    </row>
    <row r="120" spans="1:1" x14ac:dyDescent="0.35">
      <c r="A120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5D88-B936-4AF7-B85B-88BA6C8E68CC}">
  <dimension ref="A2:T43"/>
  <sheetViews>
    <sheetView workbookViewId="0">
      <selection activeCell="B7" sqref="B7"/>
    </sheetView>
  </sheetViews>
  <sheetFormatPr defaultRowHeight="14.5" x14ac:dyDescent="0.35"/>
  <cols>
    <col min="1" max="1" width="60.453125" bestFit="1" customWidth="1"/>
    <col min="2" max="2" width="36.81640625" customWidth="1"/>
    <col min="3" max="3" width="23.81640625" bestFit="1" customWidth="1"/>
    <col min="5" max="5" width="24.54296875" hidden="1" customWidth="1"/>
    <col min="6" max="6" width="25" hidden="1" customWidth="1"/>
    <col min="7" max="7" width="24.54296875" hidden="1" customWidth="1"/>
    <col min="8" max="9" width="25" hidden="1" customWidth="1"/>
    <col min="10" max="10" width="24.54296875" hidden="1" customWidth="1"/>
    <col min="11" max="11" width="0" hidden="1" customWidth="1"/>
    <col min="12" max="12" width="4.1796875" hidden="1" customWidth="1"/>
    <col min="13" max="13" width="3.81640625" hidden="1" customWidth="1"/>
    <col min="14" max="15" width="24.54296875" bestFit="1" customWidth="1"/>
  </cols>
  <sheetData>
    <row r="2" spans="1:20" x14ac:dyDescent="0.35"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  <c r="S2">
        <v>15</v>
      </c>
      <c r="T2">
        <v>16</v>
      </c>
    </row>
    <row r="3" spans="1:20" x14ac:dyDescent="0.35">
      <c r="A3" t="s">
        <v>134</v>
      </c>
      <c r="B3" t="s">
        <v>123</v>
      </c>
      <c r="C3" t="s">
        <v>122</v>
      </c>
      <c r="D3" t="s">
        <v>37</v>
      </c>
      <c r="E3" t="str">
        <f>IF(MEGRENDELŐ!$B$8=ÉK!$A$3,ÉK!$B$3,IF(MEGRENDELŐ!$B$8=ÉK!$A$4,ÉK!$C$3,IF(MEGRENDELŐ!$B$8=ÉK!$A$5,ÉK!C3,(IF(MEGRENDELŐ!$B$8="","","HIBA")))))</f>
        <v/>
      </c>
      <c r="F3" t="str">
        <f>IF(MEGRENDELŐ!$B$9=ÉK!$A$3,ÉK!$B$3,IF(MEGRENDELŐ!$B$9=ÉK!$A$4,ÉK!$C$3,IF(MEGRENDELŐ!$B$9=ÉK!$A$5,$C$3,(IF(MEGRENDELŐ!$B$9="","","HIBA")))))</f>
        <v/>
      </c>
      <c r="G3" t="str">
        <f>IF(MEGRENDELŐ!$B$10=ÉK!$A$3,ÉK!$B$3,IF(MEGRENDELŐ!$B$10=ÉK!$A$4,ÉK!$C$3,IF(MEGRENDELŐ!$B$10=ÉK!$A$5,$C$3,(IF(MEGRENDELŐ!$B$10="","","HIBA")))))</f>
        <v/>
      </c>
      <c r="H3" t="str">
        <f>IF(MEGRENDELŐ!$B$11=ÉK!$A$3,ÉK!$B$3,IF(MEGRENDELŐ!$B$11=ÉK!$A$4,ÉK!$C$3,IF(MEGRENDELŐ!$B$11=ÉK!$A$5,$C$3,(IF(MEGRENDELŐ!$B$11="","","HIBA")))))</f>
        <v/>
      </c>
      <c r="I3" t="str">
        <f>IF(MEGRENDELŐ!$B$12=ÉK!$A$3,ÉK!$B$3,IF(MEGRENDELŐ!$B$12=ÉK!$A$4,ÉK!$C$3,IF(MEGRENDELŐ!$B$12=ÉK!$A$5,$C$3,(IF(MEGRENDELŐ!$B$12="","","HIBA")))))</f>
        <v/>
      </c>
      <c r="J3" t="str">
        <f>IF(MEGRENDELŐ!$B$13=ÉK!$A$3,ÉK!$B$3,IF(MEGRENDELŐ!$B$13=ÉK!$A$4,ÉK!$C$3,IF(MEGRENDELŐ!$B$13=ÉK!$A$5,$C$3,(IF(MEGRENDELŐ!$B$13="","","HIBA")))))</f>
        <v/>
      </c>
      <c r="K3" t="str">
        <f>IF(MEGRENDELŐ!$B$14=ÉK!$A$3,ÉK!$B$3,IF(MEGRENDELŐ!$B$14=ÉK!$A$4,ÉK!$C$3,IF(MEGRENDELŐ!$B$14=ÉK!$A$5,$C$3,(IF(MEGRENDELŐ!$B$14="","","HIBA")))))</f>
        <v/>
      </c>
      <c r="L3" t="str">
        <f>IF(MEGRENDELŐ!$B$15=ÉK!$A$3,ÉK!$B$3,IF(MEGRENDELŐ!$B$15=ÉK!$A$4,ÉK!$C$3,IF(MEGRENDELŐ!$B$15=ÉK!$A$5,$C$3,(IF(MEGRENDELŐ!$B$15="","","HIBA")))))</f>
        <v/>
      </c>
      <c r="M3" t="str">
        <f>IF(MEGRENDELŐ!$B$16=ÉK!$A$3,ÉK!$B$3,IF(MEGRENDELŐ!$B$16=ÉK!$A$4,ÉK!$C$3,IF(MEGRENDELŐ!$B$16=ÉK!$A$5,$C$3,(IF(MEGRENDELŐ!$B$16="","","HIBA")))))</f>
        <v/>
      </c>
      <c r="N3">
        <v>11</v>
      </c>
      <c r="O3" t="str">
        <f>IF(MEGRENDELŐ!$B$18=ÉK!$A$3,ÉK!$B$3,IF(MEGRENDELŐ!$B$18=ÉK!$A$4,ÉK!$C$3,IF(MEGRENDELŐ!$B$18=ÉK!$A$5,$C$3,(IF(MEGRENDELŐ!$B$18="","","HIBA")))))</f>
        <v/>
      </c>
      <c r="P3" s="14">
        <f>N3+2</f>
        <v>13</v>
      </c>
    </row>
    <row r="4" spans="1:20" x14ac:dyDescent="0.35">
      <c r="A4" t="s">
        <v>3</v>
      </c>
      <c r="B4" t="s">
        <v>124</v>
      </c>
      <c r="C4" t="s">
        <v>2</v>
      </c>
      <c r="D4" t="s">
        <v>38</v>
      </c>
      <c r="E4" t="str">
        <f>IF(MEGRENDELŐ!$B$8=ÉK!$A$3,$B$4,IF(MEGRENDELŐ!$B$8=ÉK!$A$4,$C$4,IF(MEGRENDELŐ!$B$8=ÉK!$A$5,ÉK!C4,(IF(MEGRENDELŐ!$B$8="","","HIBA")))))</f>
        <v/>
      </c>
      <c r="F4" t="str">
        <f>IF(MEGRENDELŐ!$B$9=ÉK!$A$3,$B$4,IF(MEGRENDELŐ!$B$9=ÉK!$A$4,$C$4,IF(MEGRENDELŐ!$B$9=ÉK!$A$5,$C$4,(IF(MEGRENDELŐ!$B$9="","","HIBA")))))</f>
        <v/>
      </c>
      <c r="G4" t="str">
        <f>IF(MEGRENDELŐ!$B$10=ÉK!$A$3,$B$4,IF(MEGRENDELŐ!$B$10=ÉK!$A$4,$C$4,IF(MEGRENDELŐ!$B$10=ÉK!$A$5,$C$4,(IF(MEGRENDELŐ!$B$10="","","HIBA")))))</f>
        <v/>
      </c>
      <c r="H4" t="str">
        <f>IF(MEGRENDELŐ!$B$11=ÉK!$A$3,$B$4,IF(MEGRENDELŐ!$B$11=ÉK!$A$4,$C$4,IF(MEGRENDELŐ!$B$11=ÉK!$A$5,$C$4,(IF(MEGRENDELŐ!$B$11="","","HIBA")))))</f>
        <v/>
      </c>
      <c r="I4" t="str">
        <f>IF(MEGRENDELŐ!$B$12=ÉK!$A$3,$B$4,IF(MEGRENDELŐ!$B$12=ÉK!$A$4,$C$4,IF(MEGRENDELŐ!$B$12=ÉK!$A$5,$C$4,(IF(MEGRENDELŐ!$B$12="","","HIBA")))))</f>
        <v/>
      </c>
      <c r="J4" t="str">
        <f>IF(MEGRENDELŐ!$B$13=ÉK!$A$3,$B$4,IF(MEGRENDELŐ!$B$13=ÉK!$A$4,$C$4,IF(MEGRENDELŐ!$B$13=ÉK!$A$5,$C$4,(IF(MEGRENDELŐ!$B$13="","","HIBA")))))</f>
        <v/>
      </c>
      <c r="K4" t="str">
        <f>IF(MEGRENDELŐ!$B$14=ÉK!$A$3,$B$4,IF(MEGRENDELŐ!$B$14=ÉK!$A$4,$C$4,IF(MEGRENDELŐ!$B$14=ÉK!$A$5,$C$4,(IF(MEGRENDELŐ!$B$14="","","HIBA")))))</f>
        <v/>
      </c>
      <c r="L4" t="str">
        <f>IF(MEGRENDELŐ!$B$15=ÉK!$A$3,$B$4,IF(MEGRENDELŐ!$B$15=ÉK!$A$4,$C$4,IF(MEGRENDELŐ!$B$15=ÉK!$A$5,$C$4,(IF(MEGRENDELŐ!$B$15="","","HIBA")))))</f>
        <v/>
      </c>
      <c r="M4" t="str">
        <f>IF(MEGRENDELŐ!$B$16=ÉK!$A$3,$B$4,IF(MEGRENDELŐ!$B$16=ÉK!$A$4,$C$4,IF(MEGRENDELŐ!$B$16=ÉK!$A$5,$C$4,(IF(MEGRENDELŐ!$B$16="","","HIBA")))))</f>
        <v/>
      </c>
      <c r="N4">
        <v>11</v>
      </c>
      <c r="O4" t="str">
        <f>IF(MEGRENDELŐ!$B18=ÉK!$A$3,$B$4,IF(MEGRENDELŐ!$B18=ÉK!$A$4,$C$4,IF(MEGRENDELŐ!$B18=ÉK!$A$5,$C$4,(IF(MEGRENDELŐ!$B18="","","HIBA")))))</f>
        <v/>
      </c>
      <c r="P4" s="14">
        <f t="shared" ref="P4:P42" si="0">N4+2</f>
        <v>13</v>
      </c>
    </row>
    <row r="5" spans="1:20" x14ac:dyDescent="0.35">
      <c r="A5" t="s">
        <v>4</v>
      </c>
      <c r="N5">
        <f>N3+1</f>
        <v>12</v>
      </c>
      <c r="O5" t="str">
        <f>IF(MEGRENDELŐ!$B19=ÉK!$A$3,$B$3,IF(MEGRENDELŐ!$B19=ÉK!$A$4,$C$3,IF(MEGRENDELŐ!$B19=ÉK!$A$5,$C$3,(IF(MEGRENDELŐ!$B19="","","HIBA")))))</f>
        <v/>
      </c>
      <c r="P5" s="14">
        <f t="shared" si="0"/>
        <v>14</v>
      </c>
    </row>
    <row r="6" spans="1:20" x14ac:dyDescent="0.35">
      <c r="D6" t="s">
        <v>54</v>
      </c>
      <c r="N6">
        <f>N4+1</f>
        <v>12</v>
      </c>
      <c r="O6" t="str">
        <f>IF(MEGRENDELŐ!$B19=ÉK!$A$3,$B$4,IF(MEGRENDELŐ!$B19=ÉK!$A$4,$C$4,IF(MEGRENDELŐ!$B19=ÉK!$A$5,$C$4,(IF(MEGRENDELŐ!$B19="","","HIBA")))))</f>
        <v/>
      </c>
      <c r="P6" s="14">
        <f t="shared" si="0"/>
        <v>14</v>
      </c>
    </row>
    <row r="7" spans="1:20" x14ac:dyDescent="0.35">
      <c r="D7" t="s">
        <v>55</v>
      </c>
      <c r="N7">
        <f>N5+1</f>
        <v>13</v>
      </c>
      <c r="O7" t="str">
        <f>IF(MEGRENDELŐ!$B20=ÉK!$A$3,$B$3,IF(MEGRENDELŐ!$B20=ÉK!$A$4,$C$3,IF(MEGRENDELŐ!$B20=ÉK!$A$5,$C$3,(IF(MEGRENDELŐ!$B20="","","HIBA")))))</f>
        <v/>
      </c>
      <c r="P7" s="14">
        <f t="shared" si="0"/>
        <v>15</v>
      </c>
    </row>
    <row r="8" spans="1:20" x14ac:dyDescent="0.35">
      <c r="D8" t="s">
        <v>56</v>
      </c>
      <c r="N8">
        <f>N6+1</f>
        <v>13</v>
      </c>
      <c r="O8" t="str">
        <f>IF(MEGRENDELŐ!$B20=ÉK!$A$3,$B$4,IF(MEGRENDELŐ!$B20=ÉK!$A$4,$C$4,IF(MEGRENDELŐ!$B20=ÉK!$A$5,$C$4,(IF(MEGRENDELŐ!$B20="","","HIBA")))))</f>
        <v/>
      </c>
      <c r="P8" s="14">
        <f t="shared" si="0"/>
        <v>15</v>
      </c>
    </row>
    <row r="9" spans="1:20" x14ac:dyDescent="0.35">
      <c r="D9" t="s">
        <v>57</v>
      </c>
      <c r="N9">
        <f t="shared" ref="N9:N42" si="1">N7+1</f>
        <v>14</v>
      </c>
      <c r="O9" t="str">
        <f>IF(MEGRENDELŐ!$B21=ÉK!$A$3,$B$3,IF(MEGRENDELŐ!$B21=ÉK!$A$4,$C$3,IF(MEGRENDELŐ!$B21=ÉK!$A$5,$C$3,(IF(MEGRENDELŐ!$B21="","","HIBA")))))</f>
        <v/>
      </c>
      <c r="P9" s="14">
        <f t="shared" si="0"/>
        <v>16</v>
      </c>
    </row>
    <row r="10" spans="1:20" x14ac:dyDescent="0.35">
      <c r="D10" t="s">
        <v>58</v>
      </c>
      <c r="N10">
        <f t="shared" si="1"/>
        <v>14</v>
      </c>
      <c r="O10" t="str">
        <f>IF(MEGRENDELŐ!$B21=ÉK!$A$3,$B$4,IF(MEGRENDELŐ!$B21=ÉK!$A$4,$C$4,IF(MEGRENDELŐ!$B21=ÉK!$A$5,$C$4,(IF(MEGRENDELŐ!$B21="","","HIBA")))))</f>
        <v/>
      </c>
      <c r="P10" s="14">
        <f t="shared" si="0"/>
        <v>16</v>
      </c>
    </row>
    <row r="11" spans="1:20" x14ac:dyDescent="0.35">
      <c r="N11">
        <f t="shared" si="1"/>
        <v>15</v>
      </c>
      <c r="O11" t="str">
        <f>IF(MEGRENDELŐ!$B22=ÉK!$A$3,$B$3,IF(MEGRENDELŐ!$B22=ÉK!$A$4,$C$3,IF(MEGRENDELŐ!$B22=ÉK!$A$5,$C$3,(IF(MEGRENDELŐ!$B22="","","HIBA")))))</f>
        <v/>
      </c>
      <c r="P11" s="14">
        <f t="shared" si="0"/>
        <v>17</v>
      </c>
    </row>
    <row r="12" spans="1:20" x14ac:dyDescent="0.35">
      <c r="N12">
        <f t="shared" si="1"/>
        <v>15</v>
      </c>
      <c r="O12" t="str">
        <f>IF(MEGRENDELŐ!$B22=ÉK!$A$3,$B$4,IF(MEGRENDELŐ!$B22=ÉK!$A$4,$C$4,IF(MEGRENDELŐ!$B22=ÉK!$A$5,$C$4,(IF(MEGRENDELŐ!$B22="","","HIBA")))))</f>
        <v/>
      </c>
      <c r="P12" s="14">
        <f t="shared" si="0"/>
        <v>17</v>
      </c>
    </row>
    <row r="13" spans="1:20" x14ac:dyDescent="0.35">
      <c r="N13">
        <f t="shared" si="1"/>
        <v>16</v>
      </c>
      <c r="O13" t="str">
        <f>IF(MEGRENDELŐ!$B23=ÉK!$A$3,$B$3,IF(MEGRENDELŐ!$B23=ÉK!$A$4,$C$3,IF(MEGRENDELŐ!$B23=ÉK!$A$5,$C$3,(IF(MEGRENDELŐ!$B23="","","HIBA")))))</f>
        <v/>
      </c>
      <c r="P13" s="14">
        <f t="shared" si="0"/>
        <v>18</v>
      </c>
    </row>
    <row r="14" spans="1:20" hidden="1" x14ac:dyDescent="0.35">
      <c r="N14">
        <f t="shared" si="1"/>
        <v>16</v>
      </c>
      <c r="O14" t="str">
        <f>IF(MEGRENDELŐ!$B23=ÉK!$A$3,$B$4,IF(MEGRENDELŐ!$B23=ÉK!$A$4,$C$4,IF(MEGRENDELŐ!$B23=ÉK!$A$5,$C$4,(IF(MEGRENDELŐ!$B23="","","HIBA")))))</f>
        <v/>
      </c>
      <c r="P14" s="14">
        <f t="shared" si="0"/>
        <v>18</v>
      </c>
    </row>
    <row r="15" spans="1:20" hidden="1" x14ac:dyDescent="0.35">
      <c r="N15">
        <f t="shared" si="1"/>
        <v>17</v>
      </c>
      <c r="O15" t="str">
        <f>IF(MEGRENDELŐ!$B24=ÉK!$A$3,$B$3,IF(MEGRENDELŐ!$B24=ÉK!$A$4,$C$3,IF(MEGRENDELŐ!$B24=ÉK!$A$5,$C$3,(IF(MEGRENDELŐ!$B24="","","HIBA")))))</f>
        <v/>
      </c>
      <c r="P15" s="14">
        <f t="shared" si="0"/>
        <v>19</v>
      </c>
    </row>
    <row r="16" spans="1:20" hidden="1" x14ac:dyDescent="0.35">
      <c r="N16">
        <f t="shared" si="1"/>
        <v>17</v>
      </c>
      <c r="O16" t="str">
        <f>IF(MEGRENDELŐ!$B24=ÉK!$A$3,$B$4,IF(MEGRENDELŐ!$B24=ÉK!$A$4,$C$4,IF(MEGRENDELŐ!$B24=ÉK!$A$5,$C$4,(IF(MEGRENDELŐ!$B24="","","HIBA")))))</f>
        <v/>
      </c>
      <c r="P16" s="14">
        <f t="shared" si="0"/>
        <v>19</v>
      </c>
    </row>
    <row r="17" spans="14:16" hidden="1" x14ac:dyDescent="0.35">
      <c r="N17">
        <f t="shared" si="1"/>
        <v>18</v>
      </c>
      <c r="O17" t="str">
        <f>IF(MEGRENDELŐ!$B25=ÉK!$A$3,$B$3,IF(MEGRENDELŐ!$B25=ÉK!$A$4,$C$3,IF(MEGRENDELŐ!$B25=ÉK!$A$5,$C$3,(IF(MEGRENDELŐ!$B25="","","HIBA")))))</f>
        <v/>
      </c>
      <c r="P17" s="14">
        <f t="shared" si="0"/>
        <v>20</v>
      </c>
    </row>
    <row r="18" spans="14:16" hidden="1" x14ac:dyDescent="0.35">
      <c r="N18">
        <f t="shared" si="1"/>
        <v>18</v>
      </c>
      <c r="O18" t="str">
        <f>IF(MEGRENDELŐ!$B25=ÉK!$A$3,$B$4,IF(MEGRENDELŐ!$B25=ÉK!$A$4,$C$4,IF(MEGRENDELŐ!$B25=ÉK!$A$5,$C$4,(IF(MEGRENDELŐ!$B25="","","HIBA")))))</f>
        <v/>
      </c>
      <c r="P18" s="14">
        <f t="shared" si="0"/>
        <v>20</v>
      </c>
    </row>
    <row r="19" spans="14:16" hidden="1" x14ac:dyDescent="0.35">
      <c r="N19">
        <f t="shared" si="1"/>
        <v>19</v>
      </c>
      <c r="O19" t="str">
        <f>IF(MEGRENDELŐ!$B26=ÉK!$A$3,$B$3,IF(MEGRENDELŐ!$B26=ÉK!$A$4,$C$3,IF(MEGRENDELŐ!$B26=ÉK!$A$5,$C$3,(IF(MEGRENDELŐ!$B26="","","HIBA")))))</f>
        <v/>
      </c>
      <c r="P19" s="14">
        <f t="shared" si="0"/>
        <v>21</v>
      </c>
    </row>
    <row r="20" spans="14:16" hidden="1" x14ac:dyDescent="0.35">
      <c r="N20">
        <f t="shared" si="1"/>
        <v>19</v>
      </c>
      <c r="O20" t="str">
        <f>IF(MEGRENDELŐ!$B26=ÉK!$A$3,$B$4,IF(MEGRENDELŐ!$B26=ÉK!$A$4,$C$4,IF(MEGRENDELŐ!$B26=ÉK!$A$5,$C$4,(IF(MEGRENDELŐ!$B26="","","HIBA")))))</f>
        <v/>
      </c>
      <c r="P20" s="14">
        <f t="shared" si="0"/>
        <v>21</v>
      </c>
    </row>
    <row r="21" spans="14:16" hidden="1" x14ac:dyDescent="0.35">
      <c r="N21">
        <f t="shared" si="1"/>
        <v>20</v>
      </c>
      <c r="O21" t="str">
        <f>IF(MEGRENDELŐ!$B27=ÉK!$A$3,$B$3,IF(MEGRENDELŐ!$B27=ÉK!$A$4,$C$3,IF(MEGRENDELŐ!$B27=ÉK!$A$5,$C$3,(IF(MEGRENDELŐ!$B27="","","HIBA")))))</f>
        <v/>
      </c>
      <c r="P21" s="14">
        <f t="shared" si="0"/>
        <v>22</v>
      </c>
    </row>
    <row r="22" spans="14:16" hidden="1" x14ac:dyDescent="0.35">
      <c r="N22">
        <f t="shared" si="1"/>
        <v>20</v>
      </c>
      <c r="O22" t="str">
        <f>IF(MEGRENDELŐ!$B27=ÉK!$A$3,$B$4,IF(MEGRENDELŐ!$B27=ÉK!$A$4,$C$4,IF(MEGRENDELŐ!$B27=ÉK!$A$5,$C$4,(IF(MEGRENDELŐ!$B27="","","HIBA")))))</f>
        <v/>
      </c>
      <c r="P22" s="14">
        <f t="shared" si="0"/>
        <v>22</v>
      </c>
    </row>
    <row r="23" spans="14:16" hidden="1" x14ac:dyDescent="0.35">
      <c r="N23">
        <f t="shared" si="1"/>
        <v>21</v>
      </c>
      <c r="O23" t="str">
        <f>IF(MEGRENDELŐ!$B28=ÉK!$A$3,$B$3,IF(MEGRENDELŐ!$B28=ÉK!$A$4,$C$3,IF(MEGRENDELŐ!$B28=ÉK!$A$5,$C$3,(IF(MEGRENDELŐ!$B28="","","HIBA")))))</f>
        <v/>
      </c>
      <c r="P23" s="14">
        <f t="shared" si="0"/>
        <v>23</v>
      </c>
    </row>
    <row r="24" spans="14:16" x14ac:dyDescent="0.35">
      <c r="N24">
        <f t="shared" si="1"/>
        <v>21</v>
      </c>
      <c r="O24" t="str">
        <f>IF(MEGRENDELŐ!$B28=ÉK!$A$3,$B$4,IF(MEGRENDELŐ!$B28=ÉK!$A$4,$C$4,IF(MEGRENDELŐ!$B28=ÉK!$A$5,$C$4,(IF(MEGRENDELŐ!$B28="","","HIBA")))))</f>
        <v/>
      </c>
      <c r="P24" s="14">
        <f t="shared" si="0"/>
        <v>23</v>
      </c>
    </row>
    <row r="25" spans="14:16" x14ac:dyDescent="0.35">
      <c r="N25">
        <f t="shared" si="1"/>
        <v>22</v>
      </c>
      <c r="O25" t="str">
        <f>IF(MEGRENDELŐ!$B29=ÉK!$A$3,$B$3,IF(MEGRENDELŐ!$B29=ÉK!$A$4,$C$3,IF(MEGRENDELŐ!$B29=ÉK!$A$5,$C$3,(IF(MEGRENDELŐ!$B29="","","HIBA")))))</f>
        <v/>
      </c>
      <c r="P25" s="14">
        <f t="shared" si="0"/>
        <v>24</v>
      </c>
    </row>
    <row r="26" spans="14:16" x14ac:dyDescent="0.35">
      <c r="N26">
        <f t="shared" si="1"/>
        <v>22</v>
      </c>
      <c r="O26" t="str">
        <f>IF(MEGRENDELŐ!$B29=ÉK!$A$3,$B$4,IF(MEGRENDELŐ!$B29=ÉK!$A$4,$C$4,IF(MEGRENDELŐ!$B29=ÉK!$A$5,$C$4,(IF(MEGRENDELŐ!$B29="","","HIBA")))))</f>
        <v/>
      </c>
      <c r="P26" s="14">
        <f t="shared" si="0"/>
        <v>24</v>
      </c>
    </row>
    <row r="27" spans="14:16" x14ac:dyDescent="0.35">
      <c r="N27">
        <f t="shared" si="1"/>
        <v>23</v>
      </c>
      <c r="O27" t="str">
        <f>IF(MEGRENDELŐ!$B30=ÉK!$A$3,$B$3,IF(MEGRENDELŐ!$B30=ÉK!$A$4,$C$3,IF(MEGRENDELŐ!$B30=ÉK!$A$5,$C$3,(IF(MEGRENDELŐ!$B30="","","HIBA")))))</f>
        <v/>
      </c>
      <c r="P27" s="14">
        <f t="shared" si="0"/>
        <v>25</v>
      </c>
    </row>
    <row r="28" spans="14:16" x14ac:dyDescent="0.35">
      <c r="N28">
        <f t="shared" si="1"/>
        <v>23</v>
      </c>
      <c r="O28" t="str">
        <f>IF(MEGRENDELŐ!$B30=ÉK!$A$3,$B$4,IF(MEGRENDELŐ!$B30=ÉK!$A$4,$C$4,IF(MEGRENDELŐ!$B30=ÉK!$A$5,$C$4,(IF(MEGRENDELŐ!$B30="","","HIBA")))))</f>
        <v/>
      </c>
      <c r="P28" s="14">
        <f t="shared" si="0"/>
        <v>25</v>
      </c>
    </row>
    <row r="29" spans="14:16" x14ac:dyDescent="0.35">
      <c r="N29">
        <f t="shared" si="1"/>
        <v>24</v>
      </c>
      <c r="O29" t="str">
        <f>IF(MEGRENDELŐ!$B31=ÉK!$A$3,$B$3,IF(MEGRENDELŐ!$B31=ÉK!$A$4,$C$3,IF(MEGRENDELŐ!$B31=ÉK!$A$5,$C$3,(IF(MEGRENDELŐ!$B31="","","HIBA")))))</f>
        <v/>
      </c>
      <c r="P29" s="14">
        <f t="shared" si="0"/>
        <v>26</v>
      </c>
    </row>
    <row r="30" spans="14:16" x14ac:dyDescent="0.35">
      <c r="N30">
        <f t="shared" si="1"/>
        <v>24</v>
      </c>
      <c r="O30" t="str">
        <f>IF(MEGRENDELŐ!$B31=ÉK!$A$3,$B$4,IF(MEGRENDELŐ!$B31=ÉK!$A$4,$C$4,IF(MEGRENDELŐ!$B31=ÉK!$A$5,$C$4,(IF(MEGRENDELŐ!$B31="","","HIBA")))))</f>
        <v/>
      </c>
      <c r="P30" s="14">
        <f t="shared" si="0"/>
        <v>26</v>
      </c>
    </row>
    <row r="31" spans="14:16" x14ac:dyDescent="0.35">
      <c r="N31">
        <f t="shared" si="1"/>
        <v>25</v>
      </c>
      <c r="O31" t="str">
        <f>IF(MEGRENDELŐ!$B32=ÉK!$A$3,$B$3,IF(MEGRENDELŐ!$B32=ÉK!$A$4,$C$3,IF(MEGRENDELŐ!$B32=ÉK!$A$5,$C$4,(IF(MEGRENDELŐ!$B32="","","HIBA")))))</f>
        <v/>
      </c>
      <c r="P31" s="14">
        <f t="shared" si="0"/>
        <v>27</v>
      </c>
    </row>
    <row r="32" spans="14:16" x14ac:dyDescent="0.35">
      <c r="N32">
        <f t="shared" si="1"/>
        <v>25</v>
      </c>
      <c r="O32" t="str">
        <f>IF(MEGRENDELŐ!$B32=ÉK!$A$3,$B$4,IF(MEGRENDELŐ!$B32=ÉK!$A$4,$C$4,IF(MEGRENDELŐ!$B32=ÉK!$A$5,$C$4,(IF(MEGRENDELŐ!$B32="","","HIBA")))))</f>
        <v/>
      </c>
      <c r="P32" s="14">
        <f t="shared" si="0"/>
        <v>27</v>
      </c>
    </row>
    <row r="33" spans="14:16" x14ac:dyDescent="0.35">
      <c r="N33">
        <f t="shared" si="1"/>
        <v>26</v>
      </c>
      <c r="O33" t="str">
        <f>IF(MEGRENDELŐ!$B33=ÉK!$A$3,$B$3,IF(MEGRENDELŐ!$B33=ÉK!$A$4,$C$3,IF(MEGRENDELŐ!$B33=ÉK!$A$5,$C$3,(IF(MEGRENDELŐ!$B33="","","HIBA")))))</f>
        <v/>
      </c>
      <c r="P33" s="14">
        <f t="shared" si="0"/>
        <v>28</v>
      </c>
    </row>
    <row r="34" spans="14:16" x14ac:dyDescent="0.35">
      <c r="N34">
        <f t="shared" si="1"/>
        <v>26</v>
      </c>
      <c r="O34" t="str">
        <f>IF(MEGRENDELŐ!$B33=ÉK!$A$3,$B$4,IF(MEGRENDELŐ!$B33=ÉK!$A$4,$C$4,IF(MEGRENDELŐ!$B33=ÉK!$A$5,$C$4,(IF(MEGRENDELŐ!$B33="","","HIBA")))))</f>
        <v/>
      </c>
      <c r="P34" s="14">
        <f t="shared" si="0"/>
        <v>28</v>
      </c>
    </row>
    <row r="35" spans="14:16" x14ac:dyDescent="0.35">
      <c r="N35">
        <f t="shared" si="1"/>
        <v>27</v>
      </c>
      <c r="O35" t="str">
        <f>IF(MEGRENDELŐ!$B34=ÉK!$A$3,$B$3,IF(MEGRENDELŐ!$B34=ÉK!$A$4,$C$3,IF(MEGRENDELŐ!$B34=ÉK!$A$5,$C$3,(IF(MEGRENDELŐ!$B34="","","HIBA")))))</f>
        <v/>
      </c>
      <c r="P35" s="14">
        <f t="shared" si="0"/>
        <v>29</v>
      </c>
    </row>
    <row r="36" spans="14:16" x14ac:dyDescent="0.35">
      <c r="N36">
        <f t="shared" si="1"/>
        <v>27</v>
      </c>
      <c r="O36" t="str">
        <f>IF(MEGRENDELŐ!$B34=ÉK!$A$3,$B$4,IF(MEGRENDELŐ!$B34=ÉK!$A$4,$C$4,IF(MEGRENDELŐ!$B34=ÉK!$A$5,$C$4,(IF(MEGRENDELŐ!$B34="","","HIBA")))))</f>
        <v/>
      </c>
      <c r="P36" s="14">
        <f t="shared" si="0"/>
        <v>29</v>
      </c>
    </row>
    <row r="37" spans="14:16" x14ac:dyDescent="0.35">
      <c r="N37">
        <f t="shared" si="1"/>
        <v>28</v>
      </c>
      <c r="O37" t="str">
        <f>IF(MEGRENDELŐ!$B35=ÉK!$A$3,$B$3,IF(MEGRENDELŐ!$B35=ÉK!$A$4,$C$3,IF(MEGRENDELŐ!$B35=ÉK!$A$5,$C$3,(IF(MEGRENDELŐ!$B35="","","HIBA")))))</f>
        <v/>
      </c>
      <c r="P37" s="14">
        <f t="shared" si="0"/>
        <v>30</v>
      </c>
    </row>
    <row r="38" spans="14:16" x14ac:dyDescent="0.35">
      <c r="N38">
        <f t="shared" si="1"/>
        <v>28</v>
      </c>
      <c r="O38" t="str">
        <f>IF(MEGRENDELŐ!$B35=ÉK!$A$3,$B$4,IF(MEGRENDELŐ!$B35=ÉK!$A$4,$C$4,IF(MEGRENDELŐ!$B35=ÉK!$A$5,$C$4,(IF(MEGRENDELŐ!$B35="","","HIBA")))))</f>
        <v/>
      </c>
      <c r="P38" s="14">
        <f t="shared" si="0"/>
        <v>30</v>
      </c>
    </row>
    <row r="39" spans="14:16" x14ac:dyDescent="0.35">
      <c r="N39">
        <f t="shared" si="1"/>
        <v>29</v>
      </c>
      <c r="O39" t="str">
        <f>IF(MEGRENDELŐ!$B36=ÉK!$A$3,$B$3,IF(MEGRENDELŐ!$B36=ÉK!$A$4,$C$3,IF(MEGRENDELŐ!$B36=ÉK!$A$5,$C$3,(IF(MEGRENDELŐ!$B36="","","HIBA")))))</f>
        <v/>
      </c>
      <c r="P39" s="14">
        <f t="shared" si="0"/>
        <v>31</v>
      </c>
    </row>
    <row r="40" spans="14:16" x14ac:dyDescent="0.35">
      <c r="N40">
        <f t="shared" si="1"/>
        <v>29</v>
      </c>
      <c r="O40" t="str">
        <f>IF(MEGRENDELŐ!$B36=ÉK!$A$3,$B$4,IF(MEGRENDELŐ!$B36=ÉK!$A$4,$C$4,IF(MEGRENDELŐ!$B36=ÉK!$A$5,$C$4,(IF(MEGRENDELŐ!$B36="","","HIBA")))))</f>
        <v/>
      </c>
      <c r="P40" s="14">
        <f t="shared" si="0"/>
        <v>31</v>
      </c>
    </row>
    <row r="41" spans="14:16" x14ac:dyDescent="0.35">
      <c r="N41">
        <f t="shared" si="1"/>
        <v>30</v>
      </c>
      <c r="O41" t="str">
        <f>IF(MEGRENDELŐ!$B37=ÉK!$A$3,$B$3,IF(MEGRENDELŐ!$B37=ÉK!$A$4,$C$3,IF(MEGRENDELŐ!$B37=ÉK!$A$5,$C$3,(IF(MEGRENDELŐ!$B37="","","HIBA")))))</f>
        <v/>
      </c>
      <c r="P41" s="14">
        <f t="shared" si="0"/>
        <v>32</v>
      </c>
    </row>
    <row r="42" spans="14:16" x14ac:dyDescent="0.35">
      <c r="N42">
        <f t="shared" si="1"/>
        <v>30</v>
      </c>
      <c r="O42" t="str">
        <f>IF(MEGRENDELŐ!$B37=ÉK!$A$3,$B$4,IF(MEGRENDELŐ!$B37=ÉK!$A$4,$C$4,IF(MEGRENDELŐ!$B37=ÉK!$A$5,$C$4,(IF(MEGRENDELŐ!$B37="","","HIBA")))))</f>
        <v/>
      </c>
      <c r="P42" s="14">
        <f t="shared" si="0"/>
        <v>32</v>
      </c>
    </row>
    <row r="43" spans="14:16" x14ac:dyDescent="0.35">
      <c r="P43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MEGRENDELŐ</vt:lpstr>
      <vt:lpstr>Átvételi elismervény</vt:lpstr>
      <vt:lpstr>Gravír rendelés</vt:lpstr>
      <vt:lpstr>Csapatok</vt:lpstr>
      <vt:lpstr>ÉK</vt:lpstr>
      <vt:lpstr>'Gravír rendelés'!Nyomtatási_terület</vt:lpstr>
      <vt:lpstr>MEGRENDELŐ!Nyomtatási_terület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Karácsondi Viktor</dc:creator>
  <cp:lastModifiedBy>Karácsondi Viktor</cp:lastModifiedBy>
  <cp:lastPrinted>2026-03-09T13:22:56Z</cp:lastPrinted>
  <dcterms:created xsi:type="dcterms:W3CDTF">2015-06-05T18:19:34Z</dcterms:created>
  <dcterms:modified xsi:type="dcterms:W3CDTF">2026-03-09T13:54:00Z</dcterms:modified>
</cp:coreProperties>
</file>